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57480" yWindow="-120" windowWidth="29040" windowHeight="15720" tabRatio="500" firstSheet="0" activeTab="2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operty List" sheetId="2" state="visible" r:id="rId2"/>
    <sheet xmlns:r="http://schemas.openxmlformats.org/officeDocument/2006/relationships" name="1. Floor Plan &amp; Rent" sheetId="3" state="visible" r:id="rId3"/>
    <sheet xmlns:r="http://schemas.openxmlformats.org/officeDocument/2006/relationships" name="2. Utility Breakdown" sheetId="4" state="visible" r:id="rId4"/>
  </sheets>
  <definedNames>
    <definedName name="_xlnm._FilterDatabase" localSheetId="2" hidden="1">'1. Floor Plan &amp; Rent'!$A$5:$S$539</definedName>
    <definedName name="_xlnm._FilterDatabase" localSheetId="3" hidden="1">'2. Utility Breakdown'!$A$5:$W$275</definedName>
  </definedNames>
  <calcPr calcId="191029" fullCalcOnLoad="1" iterateDelta="0.0001"/>
</workbook>
</file>

<file path=xl/styles.xml><?xml version="1.0" encoding="utf-8"?>
<styleSheet xmlns="http://schemas.openxmlformats.org/spreadsheetml/2006/main">
  <numFmts count="2">
    <numFmt numFmtId="164" formatCode="\$#,##0.00;&quot;($&quot;#,##0.00\);\-"/>
    <numFmt numFmtId="165" formatCode="0.0%"/>
  </numFmts>
  <fonts count="11">
    <font>
      <name val="Calibri"/>
      <charset val="1"/>
      <family val="2"/>
      <color theme="1"/>
      <sz val="11"/>
    </font>
    <font>
      <name val="Georgia"/>
      <charset val="1"/>
      <b val="1"/>
      <color rgb="FF1F3864"/>
      <sz val="14"/>
    </font>
    <font>
      <name val="Georgia"/>
      <charset val="1"/>
      <i val="1"/>
      <color rgb="FF595959"/>
      <sz val="9"/>
    </font>
    <font>
      <name val="Georgia"/>
      <charset val="1"/>
      <b val="1"/>
      <color rgb="FF1F3864"/>
      <sz val="10"/>
    </font>
    <font>
      <name val="Georgia"/>
      <charset val="1"/>
      <color rgb="FF000000"/>
      <sz val="10"/>
    </font>
    <font>
      <name val="Arial"/>
      <charset val="1"/>
      <b val="1"/>
      <color rgb="FFFFFFFF"/>
      <sz val="9"/>
    </font>
    <font>
      <name val="Arial"/>
      <charset val="1"/>
      <sz val="9"/>
    </font>
    <font>
      <name val="Arial"/>
      <charset val="1"/>
      <color rgb="FF0000FF"/>
      <sz val="9"/>
    </font>
    <font>
      <name val="Arial"/>
      <charset val="1"/>
      <b val="1"/>
      <sz val="9"/>
    </font>
    <font>
      <name val="Arial"/>
      <charset val="1"/>
      <color rgb="FF008000"/>
      <sz val="9"/>
    </font>
    <font>
      <name val="Arial"/>
      <charset val="1"/>
      <i val="1"/>
      <color rgb="FF7030A0"/>
      <sz val="8"/>
    </font>
  </fonts>
  <fills count="10">
    <fill>
      <patternFill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EDE1F5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theme="9" tint="0.7999816888943144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pivotButton="0" quotePrefix="0" xfId="0"/>
    <xf numFmtId="3" fontId="7" fillId="0" borderId="1" pivotButton="0" quotePrefix="0" xfId="0"/>
    <xf numFmtId="0" fontId="8" fillId="3" borderId="1" pivotButton="0" quotePrefix="0" xfId="0"/>
    <xf numFmtId="3" fontId="8" fillId="3" borderId="1" pivotButton="0" quotePrefix="0" xfId="0"/>
    <xf numFmtId="0" fontId="0" fillId="3" borderId="1" pivotButton="0" quotePrefix="0" xfId="0"/>
    <xf numFmtId="164" fontId="7" fillId="0" borderId="1" pivotButton="0" quotePrefix="0" xfId="0"/>
    <xf numFmtId="2" fontId="6" fillId="0" borderId="1" pivotButton="0" quotePrefix="0" xfId="0"/>
    <xf numFmtId="165" fontId="6" fillId="0" borderId="1" pivotButton="0" quotePrefix="0" xfId="0"/>
    <xf numFmtId="164" fontId="6" fillId="0" borderId="1" pivotButton="0" quotePrefix="0" xfId="0"/>
    <xf numFmtId="164" fontId="9" fillId="0" borderId="1" pivotButton="0" quotePrefix="0" xfId="0"/>
    <xf numFmtId="0" fontId="0" fillId="0" borderId="1" pivotButton="0" quotePrefix="0" xfId="0"/>
    <xf numFmtId="164" fontId="8" fillId="3" borderId="1" pivotButton="0" quotePrefix="0" xfId="0"/>
    <xf numFmtId="2" fontId="8" fillId="3" borderId="1" pivotButton="0" quotePrefix="0" xfId="0"/>
    <xf numFmtId="165" fontId="8" fillId="3" borderId="1" pivotButton="0" quotePrefix="0" xfId="0"/>
    <xf numFmtId="164" fontId="9" fillId="3" borderId="1" pivotButton="0" quotePrefix="0" xfId="0"/>
    <xf numFmtId="0" fontId="6" fillId="4" borderId="1" pivotButton="0" quotePrefix="0" xfId="0"/>
    <xf numFmtId="3" fontId="7" fillId="4" borderId="1" pivotButton="0" quotePrefix="0" xfId="0"/>
    <xf numFmtId="164" fontId="7" fillId="4" borderId="1" pivotButton="0" quotePrefix="0" xfId="0"/>
    <xf numFmtId="2" fontId="6" fillId="4" borderId="1" pivotButton="0" quotePrefix="0" xfId="0"/>
    <xf numFmtId="165" fontId="6" fillId="4" borderId="1" pivotButton="0" quotePrefix="0" xfId="0"/>
    <xf numFmtId="164" fontId="6" fillId="4" borderId="1" pivotButton="0" quotePrefix="0" xfId="0"/>
    <xf numFmtId="164" fontId="9" fillId="4" borderId="1" pivotButton="0" quotePrefix="0" xfId="0"/>
    <xf numFmtId="0" fontId="10" fillId="4" borderId="1" pivotButton="0" quotePrefix="0" xfId="0"/>
    <xf numFmtId="0" fontId="10" fillId="3" borderId="1" pivotButton="0" quotePrefix="0" xfId="0"/>
    <xf numFmtId="3" fontId="9" fillId="0" borderId="1" pivotButton="0" quotePrefix="0" xfId="0"/>
    <xf numFmtId="0" fontId="7" fillId="5" borderId="1" pivotButton="0" quotePrefix="0" xfId="0"/>
    <xf numFmtId="164" fontId="7" fillId="5" borderId="1" pivotButton="0" quotePrefix="0" xfId="0"/>
    <xf numFmtId="0" fontId="7" fillId="0" borderId="1" pivotButton="0" quotePrefix="0" xfId="0"/>
    <xf numFmtId="0" fontId="3" fillId="6" borderId="0" pivotButton="0" quotePrefix="0" xfId="0"/>
    <xf numFmtId="0" fontId="4" fillId="6" borderId="0" pivotButton="0" quotePrefix="0" xfId="0"/>
    <xf numFmtId="0" fontId="6" fillId="7" borderId="1" pivotButton="0" quotePrefix="0" xfId="0"/>
    <xf numFmtId="3" fontId="7" fillId="7" borderId="1" pivotButton="0" quotePrefix="0" xfId="0"/>
    <xf numFmtId="0" fontId="6" fillId="8" borderId="1" pivotButton="0" quotePrefix="0" xfId="0"/>
    <xf numFmtId="3" fontId="7" fillId="8" borderId="1" pivotButton="0" quotePrefix="0" xfId="0"/>
    <xf numFmtId="0" fontId="6" fillId="9" borderId="1" pivotButton="0" quotePrefix="0" xfId="0"/>
    <xf numFmtId="3" fontId="7" fillId="9" borderId="1" pivotButton="0" quotePrefix="0" xfId="0"/>
    <xf numFmtId="0" fontId="6" fillId="0" borderId="1" pivotButton="0" quotePrefix="0" xfId="0"/>
    <xf numFmtId="3" fontId="7" fillId="0" borderId="1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FFF2CC"/>
      <rgbColor rgb="FFF2F2F2"/>
      <rgbColor rgb="FF660066"/>
      <rgbColor rgb="FFFF8080"/>
      <rgbColor rgb="FF0066CC"/>
      <rgbColor rgb="FFEDE1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zoomScaleNormal="100" workbookViewId="0">
      <selection activeCell="B36" sqref="B36"/>
    </sheetView>
  </sheetViews>
  <sheetFormatPr baseColWidth="8" defaultColWidth="8.68359375" defaultRowHeight="14.4"/>
  <cols>
    <col width="3" customWidth="1" min="1" max="1"/>
    <col width="122" customWidth="1" min="2" max="2"/>
  </cols>
  <sheetData>
    <row r="1" ht="17.4" customHeight="1">
      <c r="A1" s="1" t="inlineStr">
        <is>
          <t>Nitya / Karya  |  All-Bills-Paid Conversion Model</t>
        </is>
      </c>
    </row>
    <row r="2">
      <c r="A2" s="2" t="inlineStr">
        <is>
          <t>Version 2.0  |  Updated 08/07/2026  |  Owner: Shahzaib Khan, Asset Management</t>
        </is>
      </c>
    </row>
    <row r="3" ht="3" customHeight="1">
      <c r="A3" s="3" t="n"/>
      <c r="B3" s="3" t="n"/>
      <c r="C3" s="3" t="n"/>
      <c r="D3" s="3" t="n"/>
      <c r="E3" s="3" t="n"/>
      <c r="F3" s="3" t="n"/>
    </row>
    <row r="5">
      <c r="B5" s="4" t="inlineStr">
        <is>
          <t>How this model is built</t>
        </is>
      </c>
    </row>
    <row r="6">
      <c r="B6" s="5" t="n"/>
    </row>
    <row r="7">
      <c r="B7" s="5" t="inlineStr">
        <is>
          <t>Assembled one tab at a time, one owner per tab. Nothing here computes a proposed ABP rent yet. That is the Portfolio Summary,</t>
        </is>
      </c>
    </row>
    <row r="8">
      <c r="B8" s="5" t="inlineStr">
        <is>
          <t>which gets built last, once Tab 2 is complete.</t>
        </is>
      </c>
    </row>
    <row r="9">
      <c r="B9" s="5" t="n"/>
    </row>
    <row r="10">
      <c r="B10" s="4" t="inlineStr">
        <is>
          <t xml:space="preserve">Tab 1  |  Floor Plan &amp; Rent      </t>
        </is>
      </c>
    </row>
    <row r="11">
      <c r="B11" s="5" t="inlineStr">
        <is>
          <t>9,521 units across 30 properties, 6,976 occupied (73.3%). One row per floor plan, with occupancy per floor plan.</t>
        </is>
      </c>
    </row>
    <row r="12">
      <c r="B12" s="5" t="inlineStr">
        <is>
          <t>A clone of the RealPage Rent Roll Detail floor plan summary block. All rent rolls are as of 08/07/2026.</t>
        </is>
      </c>
    </row>
    <row r="13">
      <c r="B13" s="5" t="inlineStr">
        <is>
          <t>Every property was checked three ways: floor plan units sum to the report total, occupied units sum to the report total, and the</t>
        </is>
      </c>
    </row>
    <row r="14">
      <c r="B14" s="5" t="inlineStr">
        <is>
          <t>billing summary reconciles to the rent roll grand total. All 30 passed.</t>
        </is>
      </c>
    </row>
    <row r="15">
      <c r="B15" s="5" t="n"/>
    </row>
    <row r="16">
      <c r="B16" s="35" t="inlineStr">
        <is>
          <t xml:space="preserve">Tab 2  |  Utility Breakdown    </t>
        </is>
      </c>
    </row>
    <row r="17">
      <c r="B17" s="36" t="inlineStr">
        <is>
          <t>One row per property per utility type, 270 rows. Piyush fills the yellow cells from invoice data in our system.</t>
        </is>
      </c>
    </row>
    <row r="18">
      <c r="B18" s="36" t="inlineStr">
        <is>
          <t>Window is fixed at six months, Feb-2026 through Jul-2026, so seasonality is captured without opening a full T12 exercise.</t>
        </is>
      </c>
    </row>
    <row r="19">
      <c r="B19" s="36" t="inlineStr">
        <is>
          <t>Units and occupied units pull automatically from Tab 1 and the Property List, so the per-unit math updates itself.</t>
        </is>
      </c>
    </row>
    <row r="20">
      <c r="B20" s="5" t="n"/>
    </row>
    <row r="21">
      <c r="B21" s="4" t="inlineStr">
        <is>
          <t>Column Q on Tab 1  |  Current resident billback</t>
        </is>
      </c>
    </row>
    <row r="22">
      <c r="B22" s="5" t="inlineStr">
        <is>
          <t>What residents are billed today, taken from the Summary Billing by Transaction Code block of each rent roll. It is entered as a</t>
        </is>
      </c>
    </row>
    <row r="23">
      <c r="B23" s="5" t="inlineStr">
        <is>
          <t>hard value per property, not a formula, because the separate billback tab was removed.</t>
        </is>
      </c>
    </row>
    <row r="24">
      <c r="B24" s="5" t="inlineStr">
        <is>
          <t>Portfolio total is $430,089 per month of utility recovery across water/sewer, trash, pest, cable and gas codes.</t>
        </is>
      </c>
    </row>
    <row r="25">
      <c r="B25" s="5" t="inlineStr">
        <is>
          <t>The code-level split by utility line is held outside this file and can be dropped in whenever the Portfolio Summary needs it.</t>
        </is>
      </c>
    </row>
    <row r="26">
      <c r="B26" s="5" t="n"/>
    </row>
    <row r="27">
      <c r="B27" s="4" t="inlineStr">
        <is>
          <t>Cell colour key</t>
        </is>
      </c>
    </row>
    <row r="28">
      <c r="B28" s="5" t="inlineStr">
        <is>
          <t>Blue text = hard input from a source document.   Black text = formula.   Green text = pulls from another tab.</t>
        </is>
      </c>
    </row>
    <row r="29">
      <c r="B29" s="5" t="inlineStr">
        <is>
          <t>Yellow fill = someone needs to type here.   Purple fill = commercial space, not part of ABP.   Grey fill = subtotal row.</t>
        </is>
      </c>
    </row>
    <row r="30">
      <c r="B30" s="5" t="n"/>
    </row>
  </sheetData>
  <pageMargins left="0.75" right="0.75" top="1" bottom="1" header="0.511811023622047" footer="0.511811023622047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6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6" sqref="B26"/>
    </sheetView>
  </sheetViews>
  <sheetFormatPr baseColWidth="8" defaultColWidth="8.68359375" defaultRowHeight="14.4"/>
  <cols>
    <col width="30" customWidth="1" min="1" max="1"/>
    <col width="9" customWidth="1" min="2" max="2"/>
    <col width="32" customWidth="1" min="3" max="3"/>
    <col width="16" customWidth="1" min="4" max="4"/>
    <col width="7" customWidth="1" min="5" max="5"/>
    <col width="24" customWidth="1" min="6" max="6"/>
    <col width="11" customWidth="1" min="7" max="7"/>
    <col width="15" customWidth="1" min="8" max="8"/>
  </cols>
  <sheetData>
    <row r="1" ht="17.4" customHeight="1">
      <c r="A1" s="1" t="inlineStr">
        <is>
          <t>Property List</t>
        </is>
      </c>
    </row>
    <row r="2">
      <c r="A2" s="2" t="inlineStr">
        <is>
          <t>Master key. Column A (Rent Roll Name) is the lookup key used by every other tab. Units are residential units, commercial space excluded.</t>
        </is>
      </c>
    </row>
    <row r="3" ht="3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5" ht="42" customHeight="1">
      <c r="A5" s="6" t="inlineStr">
        <is>
          <t>Rent Roll Name</t>
        </is>
      </c>
      <c r="B5" s="6" t="inlineStr">
        <is>
          <t>Units</t>
        </is>
      </c>
      <c r="C5" s="6" t="inlineStr">
        <is>
          <t>List / Legal Name</t>
        </is>
      </c>
      <c r="D5" s="6" t="inlineStr">
        <is>
          <t>City</t>
        </is>
      </c>
      <c r="E5" s="6" t="inlineStr">
        <is>
          <t>State</t>
        </is>
      </c>
      <c r="F5" s="6" t="inlineStr">
        <is>
          <t>Market</t>
        </is>
      </c>
      <c r="G5" s="6" t="inlineStr">
        <is>
          <t>ABP Priority</t>
        </is>
      </c>
      <c r="H5" s="6" t="inlineStr">
        <is>
          <t>Rent Roll Received</t>
        </is>
      </c>
    </row>
    <row r="6">
      <c r="A6" s="41" t="inlineStr">
        <is>
          <t>Chaparral</t>
        </is>
      </c>
      <c r="B6" s="42" t="n">
        <v>135</v>
      </c>
      <c r="C6" s="41" t="inlineStr">
        <is>
          <t>Chaparral</t>
        </is>
      </c>
      <c r="D6" s="41" t="inlineStr">
        <is>
          <t>Fort Worth</t>
        </is>
      </c>
      <c r="E6" s="41" t="inlineStr">
        <is>
          <t>TX</t>
        </is>
      </c>
      <c r="F6" s="41" t="inlineStr">
        <is>
          <t>Dallas-Fort Worth Metro</t>
        </is>
      </c>
      <c r="G6" s="41" t="inlineStr">
        <is>
          <t>Y</t>
        </is>
      </c>
      <c r="H6" s="41" t="inlineStr">
        <is>
          <t>Yes</t>
        </is>
      </c>
    </row>
    <row r="7">
      <c r="A7" s="41" t="inlineStr">
        <is>
          <t>Interlace</t>
        </is>
      </c>
      <c r="B7" s="42" t="n">
        <v>432</v>
      </c>
      <c r="C7" s="41" t="inlineStr">
        <is>
          <t>Interlace</t>
        </is>
      </c>
      <c r="D7" s="41" t="inlineStr">
        <is>
          <t>Dallas</t>
        </is>
      </c>
      <c r="E7" s="41" t="inlineStr">
        <is>
          <t>TX</t>
        </is>
      </c>
      <c r="F7" s="41" t="inlineStr">
        <is>
          <t>Dallas-Fort Worth Metro</t>
        </is>
      </c>
      <c r="G7" s="41" t="inlineStr">
        <is>
          <t>Y</t>
        </is>
      </c>
      <c r="H7" s="41" t="inlineStr">
        <is>
          <t>Yes</t>
        </is>
      </c>
    </row>
    <row r="8">
      <c r="A8" s="41" t="inlineStr">
        <is>
          <t>Monticello Crossroads</t>
        </is>
      </c>
      <c r="B8" s="42" t="n">
        <v>105</v>
      </c>
      <c r="C8" s="41" t="inlineStr">
        <is>
          <t>Monticello Crossroads</t>
        </is>
      </c>
      <c r="D8" s="41" t="inlineStr">
        <is>
          <t>Fort Worth</t>
        </is>
      </c>
      <c r="E8" s="41" t="inlineStr">
        <is>
          <t>TX</t>
        </is>
      </c>
      <c r="F8" s="41" t="inlineStr">
        <is>
          <t>Dallas-Fort Worth Metro</t>
        </is>
      </c>
      <c r="G8" s="41" t="inlineStr">
        <is>
          <t>Y</t>
        </is>
      </c>
      <c r="H8" s="41" t="inlineStr">
        <is>
          <t>Yes</t>
        </is>
      </c>
    </row>
    <row r="9">
      <c r="A9" s="41" t="inlineStr">
        <is>
          <t>Muse</t>
        </is>
      </c>
      <c r="B9" s="42" t="n">
        <v>804</v>
      </c>
      <c r="C9" s="41" t="inlineStr">
        <is>
          <t>Muse</t>
        </is>
      </c>
      <c r="D9" s="41" t="inlineStr">
        <is>
          <t>Dallas</t>
        </is>
      </c>
      <c r="E9" s="41" t="inlineStr">
        <is>
          <t>TX</t>
        </is>
      </c>
      <c r="F9" s="41" t="inlineStr">
        <is>
          <t>Dallas-Fort Worth Metro</t>
        </is>
      </c>
      <c r="G9" s="41" t="inlineStr">
        <is>
          <t>Y</t>
        </is>
      </c>
      <c r="H9" s="41" t="inlineStr">
        <is>
          <t>Yes</t>
        </is>
      </c>
    </row>
    <row r="10">
      <c r="A10" s="41" t="inlineStr">
        <is>
          <t>Palace</t>
        </is>
      </c>
      <c r="B10" s="42" t="n">
        <v>280</v>
      </c>
      <c r="C10" s="41" t="inlineStr">
        <is>
          <t>Palace</t>
        </is>
      </c>
      <c r="D10" s="41" t="inlineStr">
        <is>
          <t>Arlington</t>
        </is>
      </c>
      <c r="E10" s="41" t="inlineStr">
        <is>
          <t>TX</t>
        </is>
      </c>
      <c r="F10" s="41" t="inlineStr">
        <is>
          <t>Dallas-Fort Worth Metro</t>
        </is>
      </c>
      <c r="G10" s="41" t="inlineStr">
        <is>
          <t>Y</t>
        </is>
      </c>
      <c r="H10" s="41" t="inlineStr">
        <is>
          <t>Yes</t>
        </is>
      </c>
    </row>
    <row r="11">
      <c r="A11" s="41" t="inlineStr">
        <is>
          <t>Redgate</t>
        </is>
      </c>
      <c r="B11" s="42" t="n">
        <v>264</v>
      </c>
      <c r="C11" s="41" t="inlineStr">
        <is>
          <t>Redgate</t>
        </is>
      </c>
      <c r="D11" s="41" t="inlineStr">
        <is>
          <t>Arlington</t>
        </is>
      </c>
      <c r="E11" s="41" t="inlineStr">
        <is>
          <t>TX</t>
        </is>
      </c>
      <c r="F11" s="41" t="inlineStr">
        <is>
          <t>Dallas-Fort Worth Metro</t>
        </is>
      </c>
      <c r="G11" s="41" t="inlineStr">
        <is>
          <t>Y</t>
        </is>
      </c>
      <c r="H11" s="41" t="inlineStr">
        <is>
          <t>Yes</t>
        </is>
      </c>
    </row>
    <row r="12">
      <c r="A12" s="41" t="inlineStr">
        <is>
          <t>The Preserve at Turtle Creek</t>
        </is>
      </c>
      <c r="B12" s="42" t="n">
        <v>192</v>
      </c>
      <c r="C12" s="41" t="inlineStr">
        <is>
          <t>The Preserve at Turtle Creek</t>
        </is>
      </c>
      <c r="D12" s="41" t="inlineStr">
        <is>
          <t>Arlington</t>
        </is>
      </c>
      <c r="E12" s="41" t="inlineStr">
        <is>
          <t>TX</t>
        </is>
      </c>
      <c r="F12" s="41" t="inlineStr">
        <is>
          <t>Dallas-Fort Worth Metro</t>
        </is>
      </c>
      <c r="G12" s="41" t="inlineStr">
        <is>
          <t>Y</t>
        </is>
      </c>
      <c r="H12" s="41" t="inlineStr">
        <is>
          <t>Yes</t>
        </is>
      </c>
    </row>
    <row r="13">
      <c r="A13" s="39" t="inlineStr">
        <is>
          <t>Barcelona</t>
        </is>
      </c>
      <c r="B13" s="40" t="n">
        <v>127</v>
      </c>
      <c r="C13" s="39" t="inlineStr">
        <is>
          <t>Barcelona</t>
        </is>
      </c>
      <c r="D13" s="39" t="inlineStr">
        <is>
          <t>Houston</t>
        </is>
      </c>
      <c r="E13" s="39" t="inlineStr">
        <is>
          <t>TX</t>
        </is>
      </c>
      <c r="F13" s="39" t="inlineStr">
        <is>
          <t>Houston Metro</t>
        </is>
      </c>
      <c r="G13" s="39" t="inlineStr">
        <is>
          <t>Y</t>
        </is>
      </c>
      <c r="H13" s="39" t="inlineStr">
        <is>
          <t>Yes</t>
        </is>
      </c>
    </row>
    <row r="14">
      <c r="A14" s="39" t="inlineStr">
        <is>
          <t>Bay Oaks</t>
        </is>
      </c>
      <c r="B14" s="40" t="n">
        <v>146</v>
      </c>
      <c r="C14" s="39" t="inlineStr">
        <is>
          <t>Bay Oaks</t>
        </is>
      </c>
      <c r="D14" s="39" t="inlineStr">
        <is>
          <t>Baytown</t>
        </is>
      </c>
      <c r="E14" s="39" t="inlineStr">
        <is>
          <t>TX</t>
        </is>
      </c>
      <c r="F14" s="39" t="inlineStr">
        <is>
          <t>Houston Metro</t>
        </is>
      </c>
      <c r="G14" s="39" t="inlineStr">
        <is>
          <t>Y</t>
        </is>
      </c>
      <c r="H14" s="39" t="inlineStr">
        <is>
          <t>Yes</t>
        </is>
      </c>
    </row>
    <row r="15">
      <c r="A15" s="37" t="inlineStr">
        <is>
          <t>Eden Pointe</t>
        </is>
      </c>
      <c r="B15" s="38" t="n">
        <v>197</v>
      </c>
      <c r="C15" s="37" t="inlineStr">
        <is>
          <t>Eden Pointe</t>
        </is>
      </c>
      <c r="D15" s="37" t="inlineStr">
        <is>
          <t>Houston</t>
        </is>
      </c>
      <c r="E15" s="37" t="inlineStr">
        <is>
          <t>TX</t>
        </is>
      </c>
      <c r="F15" s="37" t="inlineStr">
        <is>
          <t>Houston Metro</t>
        </is>
      </c>
      <c r="G15" s="37" t="inlineStr">
        <is>
          <t>Y</t>
        </is>
      </c>
      <c r="H15" s="37" t="inlineStr">
        <is>
          <t>Yes</t>
        </is>
      </c>
    </row>
    <row r="16">
      <c r="A16" s="37" t="inlineStr">
        <is>
          <t>Establishment</t>
        </is>
      </c>
      <c r="B16" s="38" t="n">
        <v>313</v>
      </c>
      <c r="C16" s="37" t="inlineStr">
        <is>
          <t>Establishment</t>
        </is>
      </c>
      <c r="D16" s="37" t="inlineStr">
        <is>
          <t>Houston</t>
        </is>
      </c>
      <c r="E16" s="37" t="inlineStr">
        <is>
          <t>TX</t>
        </is>
      </c>
      <c r="F16" s="37" t="inlineStr">
        <is>
          <t>Houston Metro</t>
        </is>
      </c>
      <c r="G16" s="37" t="inlineStr">
        <is>
          <t>Y</t>
        </is>
      </c>
      <c r="H16" s="37" t="inlineStr">
        <is>
          <t>Yes</t>
        </is>
      </c>
    </row>
    <row r="17">
      <c r="A17" s="37" t="inlineStr">
        <is>
          <t>La Primavera</t>
        </is>
      </c>
      <c r="B17" s="38" t="n">
        <v>328</v>
      </c>
      <c r="C17" s="37" t="inlineStr">
        <is>
          <t>La Primavera (Hunter's Chase)</t>
        </is>
      </c>
      <c r="D17" s="37" t="inlineStr">
        <is>
          <t>Houston</t>
        </is>
      </c>
      <c r="E17" s="37" t="inlineStr">
        <is>
          <t>TX</t>
        </is>
      </c>
      <c r="F17" s="37" t="inlineStr">
        <is>
          <t>Houston Metro</t>
        </is>
      </c>
      <c r="G17" s="37" t="inlineStr">
        <is>
          <t>Y</t>
        </is>
      </c>
      <c r="H17" s="37" t="inlineStr">
        <is>
          <t>Yes</t>
        </is>
      </c>
    </row>
    <row r="18">
      <c r="A18" s="37" t="inlineStr">
        <is>
          <t>Lakeside Forest</t>
        </is>
      </c>
      <c r="B18" s="38" t="n">
        <v>240</v>
      </c>
      <c r="C18" s="37" t="inlineStr">
        <is>
          <t>Lakeside Forest</t>
        </is>
      </c>
      <c r="D18" s="37" t="inlineStr">
        <is>
          <t>Houston</t>
        </is>
      </c>
      <c r="E18" s="37" t="inlineStr">
        <is>
          <t>TX</t>
        </is>
      </c>
      <c r="F18" s="37" t="inlineStr">
        <is>
          <t>Houston Metro</t>
        </is>
      </c>
      <c r="G18" s="37" t="inlineStr">
        <is>
          <t>Y</t>
        </is>
      </c>
      <c r="H18" s="37" t="inlineStr">
        <is>
          <t>Yes</t>
        </is>
      </c>
    </row>
    <row r="19">
      <c r="A19" s="39" t="inlineStr">
        <is>
          <t>Marina Club</t>
        </is>
      </c>
      <c r="B19" s="40" t="n">
        <v>148</v>
      </c>
      <c r="C19" s="39" t="inlineStr">
        <is>
          <t>Marina Club</t>
        </is>
      </c>
      <c r="D19" s="39" t="inlineStr">
        <is>
          <t>Baytown</t>
        </is>
      </c>
      <c r="E19" s="39" t="inlineStr">
        <is>
          <t>TX</t>
        </is>
      </c>
      <c r="F19" s="39" t="inlineStr">
        <is>
          <t>Houston Metro</t>
        </is>
      </c>
      <c r="G19" s="39" t="inlineStr">
        <is>
          <t>Y</t>
        </is>
      </c>
      <c r="H19" s="39" t="inlineStr">
        <is>
          <t>Yes</t>
        </is>
      </c>
    </row>
    <row r="20">
      <c r="A20" s="39" t="inlineStr">
        <is>
          <t>Providence at Baytown</t>
        </is>
      </c>
      <c r="B20" s="40" t="n">
        <v>186</v>
      </c>
      <c r="C20" s="39" t="inlineStr">
        <is>
          <t>Providence at Baytown (Briarwood)</t>
        </is>
      </c>
      <c r="D20" s="39" t="inlineStr">
        <is>
          <t>Baytown</t>
        </is>
      </c>
      <c r="E20" s="39" t="inlineStr">
        <is>
          <t>TX</t>
        </is>
      </c>
      <c r="F20" s="39" t="inlineStr">
        <is>
          <t>Houston Metro</t>
        </is>
      </c>
      <c r="G20" s="39" t="inlineStr">
        <is>
          <t>Y</t>
        </is>
      </c>
      <c r="H20" s="39" t="inlineStr">
        <is>
          <t>Yes</t>
        </is>
      </c>
    </row>
    <row r="21">
      <c r="A21" s="43" t="inlineStr">
        <is>
          <t>Boat House</t>
        </is>
      </c>
      <c r="B21" s="44" t="n">
        <v>487</v>
      </c>
      <c r="C21" s="43" t="inlineStr">
        <is>
          <t>Boat House</t>
        </is>
      </c>
      <c r="D21" s="43" t="inlineStr">
        <is>
          <t>Jacksonville</t>
        </is>
      </c>
      <c r="E21" s="43" t="inlineStr">
        <is>
          <t>FL</t>
        </is>
      </c>
      <c r="F21" s="43" t="inlineStr">
        <is>
          <t>Jacksonville, FL</t>
        </is>
      </c>
      <c r="G21" s="43" t="inlineStr">
        <is>
          <t>N</t>
        </is>
      </c>
      <c r="H21" s="43" t="inlineStr">
        <is>
          <t>Yes</t>
        </is>
      </c>
    </row>
    <row r="22">
      <c r="A22" s="43" t="inlineStr">
        <is>
          <t>Catalina</t>
        </is>
      </c>
      <c r="B22" s="44" t="n">
        <v>151</v>
      </c>
      <c r="C22" s="43" t="inlineStr">
        <is>
          <t>Catalina</t>
        </is>
      </c>
      <c r="D22" s="43" t="inlineStr">
        <is>
          <t>Jacksonville</t>
        </is>
      </c>
      <c r="E22" s="43" t="inlineStr">
        <is>
          <t>FL</t>
        </is>
      </c>
      <c r="F22" s="43" t="inlineStr">
        <is>
          <t>Jacksonville, FL</t>
        </is>
      </c>
      <c r="G22" s="43" t="inlineStr">
        <is>
          <t>N</t>
        </is>
      </c>
      <c r="H22" s="43" t="inlineStr">
        <is>
          <t>Yes</t>
        </is>
      </c>
    </row>
    <row r="23">
      <c r="A23" s="43" t="inlineStr">
        <is>
          <t>La Palma</t>
        </is>
      </c>
      <c r="B23" s="44" t="n">
        <v>92</v>
      </c>
      <c r="C23" s="43" t="inlineStr">
        <is>
          <t>La Palma</t>
        </is>
      </c>
      <c r="D23" s="43" t="inlineStr">
        <is>
          <t>Jacksonville</t>
        </is>
      </c>
      <c r="E23" s="43" t="inlineStr">
        <is>
          <t>FL</t>
        </is>
      </c>
      <c r="F23" s="43" t="inlineStr">
        <is>
          <t>Jacksonville, FL</t>
        </is>
      </c>
      <c r="G23" s="43" t="inlineStr">
        <is>
          <t>N</t>
        </is>
      </c>
      <c r="H23" s="43" t="inlineStr">
        <is>
          <t>Yes</t>
        </is>
      </c>
    </row>
    <row r="24">
      <c r="A24" s="43" t="inlineStr">
        <is>
          <t>Miramar</t>
        </is>
      </c>
      <c r="B24" s="44" t="n">
        <v>458</v>
      </c>
      <c r="C24" s="43" t="inlineStr">
        <is>
          <t>Miramar</t>
        </is>
      </c>
      <c r="D24" s="43" t="inlineStr">
        <is>
          <t>Jacksonville</t>
        </is>
      </c>
      <c r="E24" s="43" t="inlineStr">
        <is>
          <t>FL</t>
        </is>
      </c>
      <c r="F24" s="43" t="inlineStr">
        <is>
          <t>Jacksonville, FL</t>
        </is>
      </c>
      <c r="G24" s="43" t="inlineStr">
        <is>
          <t>N</t>
        </is>
      </c>
      <c r="H24" s="43" t="inlineStr">
        <is>
          <t>Yes</t>
        </is>
      </c>
    </row>
    <row r="25">
      <c r="A25" s="43" t="inlineStr">
        <is>
          <t>San Remo</t>
        </is>
      </c>
      <c r="B25" s="44" t="n">
        <v>228</v>
      </c>
      <c r="C25" s="43" t="inlineStr">
        <is>
          <t>San Remo</t>
        </is>
      </c>
      <c r="D25" s="43" t="inlineStr">
        <is>
          <t>Jacksonville</t>
        </is>
      </c>
      <c r="E25" s="43" t="inlineStr">
        <is>
          <t>FL</t>
        </is>
      </c>
      <c r="F25" s="43" t="inlineStr">
        <is>
          <t>Jacksonville, FL</t>
        </is>
      </c>
      <c r="G25" s="43" t="inlineStr">
        <is>
          <t>N</t>
        </is>
      </c>
      <c r="H25" s="43" t="inlineStr">
        <is>
          <t>Yes</t>
        </is>
      </c>
    </row>
    <row r="26">
      <c r="A26" s="43" t="inlineStr">
        <is>
          <t>Shore House</t>
        </is>
      </c>
      <c r="B26" s="44" t="n">
        <v>616</v>
      </c>
      <c r="C26" s="43" t="inlineStr">
        <is>
          <t>Shore House</t>
        </is>
      </c>
      <c r="D26" s="43" t="inlineStr">
        <is>
          <t>Jacksonville</t>
        </is>
      </c>
      <c r="E26" s="43" t="inlineStr">
        <is>
          <t>FL</t>
        </is>
      </c>
      <c r="F26" s="43" t="inlineStr">
        <is>
          <t>Jacksonville, FL</t>
        </is>
      </c>
      <c r="G26" s="43" t="inlineStr">
        <is>
          <t>N</t>
        </is>
      </c>
      <c r="H26" s="43" t="inlineStr">
        <is>
          <t>Yes</t>
        </is>
      </c>
    </row>
    <row r="27">
      <c r="A27" s="43" t="inlineStr">
        <is>
          <t>Stardust</t>
        </is>
      </c>
      <c r="B27" s="44" t="n">
        <v>172</v>
      </c>
      <c r="C27" s="43" t="inlineStr">
        <is>
          <t>Stardust</t>
        </is>
      </c>
      <c r="D27" s="43" t="inlineStr">
        <is>
          <t>Jacksonville</t>
        </is>
      </c>
      <c r="E27" s="43" t="inlineStr">
        <is>
          <t>FL</t>
        </is>
      </c>
      <c r="F27" s="43" t="inlineStr">
        <is>
          <t>Jacksonville, FL</t>
        </is>
      </c>
      <c r="G27" s="43" t="inlineStr">
        <is>
          <t>N</t>
        </is>
      </c>
      <c r="H27" s="43" t="inlineStr">
        <is>
          <t>Yes</t>
        </is>
      </c>
    </row>
    <row r="28">
      <c r="A28" s="43" t="inlineStr">
        <is>
          <t>Beverly at Lakeside</t>
        </is>
      </c>
      <c r="B28" s="44" t="n">
        <v>336</v>
      </c>
      <c r="C28" s="43" t="inlineStr">
        <is>
          <t>Beverly at Lakeside</t>
        </is>
      </c>
      <c r="D28" s="43" t="inlineStr">
        <is>
          <t>Orlando</t>
        </is>
      </c>
      <c r="E28" s="43" t="inlineStr">
        <is>
          <t>FL</t>
        </is>
      </c>
      <c r="F28" s="43" t="inlineStr">
        <is>
          <t>Orlando, FL</t>
        </is>
      </c>
      <c r="G28" s="43" t="inlineStr">
        <is>
          <t>N</t>
        </is>
      </c>
      <c r="H28" s="43" t="inlineStr">
        <is>
          <t>Yes</t>
        </is>
      </c>
    </row>
    <row r="29">
      <c r="A29" s="43" t="inlineStr">
        <is>
          <t>Caden at Lakeside</t>
        </is>
      </c>
      <c r="B29" s="44" t="n">
        <v>768</v>
      </c>
      <c r="C29" s="43" t="inlineStr">
        <is>
          <t>Caden at Lakeside</t>
        </is>
      </c>
      <c r="D29" s="43" t="inlineStr">
        <is>
          <t>Orlando</t>
        </is>
      </c>
      <c r="E29" s="43" t="inlineStr">
        <is>
          <t>FL</t>
        </is>
      </c>
      <c r="F29" s="43" t="inlineStr">
        <is>
          <t>Orlando, FL</t>
        </is>
      </c>
      <c r="G29" s="43" t="inlineStr">
        <is>
          <t>N</t>
        </is>
      </c>
      <c r="H29" s="43" t="inlineStr">
        <is>
          <t>Yes</t>
        </is>
      </c>
    </row>
    <row r="30">
      <c r="A30" s="43" t="inlineStr">
        <is>
          <t>Palmetto at Lakeside</t>
        </is>
      </c>
      <c r="B30" s="44" t="n">
        <v>558</v>
      </c>
      <c r="C30" s="43" t="inlineStr">
        <is>
          <t>Palmetto at Lakeside</t>
        </is>
      </c>
      <c r="D30" s="43" t="inlineStr">
        <is>
          <t>Orlando</t>
        </is>
      </c>
      <c r="E30" s="43" t="inlineStr">
        <is>
          <t>FL</t>
        </is>
      </c>
      <c r="F30" s="43" t="inlineStr">
        <is>
          <t>Orlando, FL</t>
        </is>
      </c>
      <c r="G30" s="43" t="inlineStr">
        <is>
          <t>N</t>
        </is>
      </c>
      <c r="H30" s="43" t="inlineStr">
        <is>
          <t>Yes</t>
        </is>
      </c>
    </row>
    <row r="31">
      <c r="A31" s="43" t="inlineStr">
        <is>
          <t>Blue Note</t>
        </is>
      </c>
      <c r="B31" s="44" t="n">
        <v>201</v>
      </c>
      <c r="C31" s="43" t="inlineStr">
        <is>
          <t>Blue Note TP</t>
        </is>
      </c>
      <c r="D31" s="43" t="inlineStr">
        <is>
          <t>Nashville</t>
        </is>
      </c>
      <c r="E31" s="43" t="inlineStr">
        <is>
          <t>TN</t>
        </is>
      </c>
      <c r="F31" s="43" t="inlineStr">
        <is>
          <t>Nashville, TN</t>
        </is>
      </c>
      <c r="G31" s="43" t="inlineStr">
        <is>
          <t>N</t>
        </is>
      </c>
      <c r="H31" s="43" t="inlineStr">
        <is>
          <t>Yes</t>
        </is>
      </c>
    </row>
    <row r="32">
      <c r="A32" s="43" t="inlineStr">
        <is>
          <t>Music City Flats</t>
        </is>
      </c>
      <c r="B32" s="44" t="n">
        <v>145</v>
      </c>
      <c r="C32" s="43" t="inlineStr">
        <is>
          <t>Music City Flats TP</t>
        </is>
      </c>
      <c r="D32" s="43" t="inlineStr">
        <is>
          <t>Nashville</t>
        </is>
      </c>
      <c r="E32" s="43" t="inlineStr">
        <is>
          <t>TN</t>
        </is>
      </c>
      <c r="F32" s="43" t="inlineStr">
        <is>
          <t>Nashville, TN</t>
        </is>
      </c>
      <c r="G32" s="43" t="inlineStr">
        <is>
          <t>N</t>
        </is>
      </c>
      <c r="H32" s="43" t="inlineStr">
        <is>
          <t>Yes</t>
        </is>
      </c>
    </row>
    <row r="33">
      <c r="A33" s="43" t="inlineStr">
        <is>
          <t>South and Madison</t>
        </is>
      </c>
      <c r="B33" s="44" t="n">
        <v>216</v>
      </c>
      <c r="C33" s="43" t="inlineStr">
        <is>
          <t>South &amp; Madison</t>
        </is>
      </c>
      <c r="D33" s="43" t="inlineStr">
        <is>
          <t>Indianapolis</t>
        </is>
      </c>
      <c r="E33" s="43" t="inlineStr">
        <is>
          <t>IN</t>
        </is>
      </c>
      <c r="F33" s="43" t="inlineStr">
        <is>
          <t>Indianapolis, IN</t>
        </is>
      </c>
      <c r="G33" s="43" t="inlineStr">
        <is>
          <t>N</t>
        </is>
      </c>
      <c r="H33" s="43" t="inlineStr">
        <is>
          <t>Yes</t>
        </is>
      </c>
    </row>
    <row r="34">
      <c r="A34" s="43" t="inlineStr">
        <is>
          <t>Brickyard Flats</t>
        </is>
      </c>
      <c r="B34" s="44" t="n">
        <v>412</v>
      </c>
      <c r="C34" s="43" t="inlineStr">
        <is>
          <t>Brickyard Flats-TP</t>
        </is>
      </c>
      <c r="D34" s="43" t="inlineStr">
        <is>
          <t>Speedway</t>
        </is>
      </c>
      <c r="E34" s="43" t="inlineStr">
        <is>
          <t>IN</t>
        </is>
      </c>
      <c r="F34" s="43" t="inlineStr">
        <is>
          <t>Speedway, IN</t>
        </is>
      </c>
      <c r="G34" s="43" t="inlineStr">
        <is>
          <t>N</t>
        </is>
      </c>
      <c r="H34" s="43" t="inlineStr">
        <is>
          <t>Yes</t>
        </is>
      </c>
    </row>
    <row r="35">
      <c r="A35" s="43" t="inlineStr">
        <is>
          <t>The Legend at Speedway</t>
        </is>
      </c>
      <c r="B35" s="44" t="n">
        <v>773</v>
      </c>
      <c r="C35" s="43" t="inlineStr">
        <is>
          <t>The Legend at Speedway-TP</t>
        </is>
      </c>
      <c r="D35" s="43" t="inlineStr">
        <is>
          <t>Speedway</t>
        </is>
      </c>
      <c r="E35" s="43" t="inlineStr">
        <is>
          <t>IN</t>
        </is>
      </c>
      <c r="F35" s="43" t="inlineStr">
        <is>
          <t>Speedway, IN</t>
        </is>
      </c>
      <c r="G35" s="43" t="inlineStr">
        <is>
          <t>N</t>
        </is>
      </c>
      <c r="H35" s="43" t="inlineStr">
        <is>
          <t>Yes</t>
        </is>
      </c>
    </row>
    <row r="36">
      <c r="A36" s="9" t="inlineStr">
        <is>
          <t>PORTFOLIO TOTAL</t>
        </is>
      </c>
      <c r="B36" s="10">
        <f>SUM(B6:B35)</f>
        <v/>
      </c>
      <c r="C36" s="11" t="n"/>
      <c r="D36" s="11" t="n"/>
      <c r="E36" s="11" t="n"/>
      <c r="F36" s="11" t="n"/>
      <c r="G36" s="11" t="n"/>
      <c r="H36" s="11" t="n"/>
    </row>
  </sheetData>
  <pageMargins left="0.75" right="0.75" top="1" bottom="1" header="0.511811023622047" footer="0.511811023622047"/>
  <pageSetup orientation="portrait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539"/>
  <sheetViews>
    <sheetView showGridLines="0" tabSelected="1" zoomScaleNormal="100" workbookViewId="0">
      <pane xSplit="3" ySplit="5" topLeftCell="D525" activePane="bottomRight" state="frozen"/>
      <selection pane="topRight" activeCell="D1" sqref="D1"/>
      <selection pane="bottomLeft" activeCell="A6" sqref="A6"/>
      <selection pane="bottomRight" activeCell="A1" sqref="A1"/>
    </sheetView>
  </sheetViews>
  <sheetFormatPr baseColWidth="8" defaultColWidth="8.68359375" defaultRowHeight="14.4"/>
  <cols>
    <col width="26" customWidth="1" min="1" max="1"/>
    <col width="22" customWidth="1" min="2" max="2"/>
    <col width="9" customWidth="1" min="3" max="3"/>
    <col width="12" customWidth="1" min="4" max="4"/>
    <col width="9" customWidth="1" min="5" max="6"/>
    <col width="13" customWidth="1" min="7" max="7"/>
    <col width="9" customWidth="1" min="8" max="8"/>
    <col width="13" customWidth="1" min="9" max="9"/>
    <col width="9" customWidth="1" min="10" max="10"/>
    <col width="10" customWidth="1" min="11" max="13"/>
    <col width="11" customWidth="1" min="14" max="15"/>
    <col width="13" customWidth="1" min="16" max="18"/>
    <col width="34" customWidth="1" min="19" max="19"/>
  </cols>
  <sheetData>
    <row r="1" ht="17.4" customHeight="1">
      <c r="A1" s="1" t="inlineStr">
        <is>
          <t>Tab 1  |  Floor Plan &amp; Rent</t>
        </is>
      </c>
    </row>
    <row r="2">
      <c r="A2" s="2" t="inlineStr">
        <is>
          <t>Source: RealPage Rent Roll Detail, as of 08/07/2026. Mirrors the RealPage floor plan summary block, plus occupancy. Owner: Shaz.</t>
        </is>
      </c>
    </row>
    <row r="3" ht="3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</row>
    <row r="5" ht="42" customHeight="1">
      <c r="A5" s="6" t="inlineStr">
        <is>
          <t>Property</t>
        </is>
      </c>
      <c r="B5" s="6" t="inlineStr">
        <is>
          <t>Market</t>
        </is>
      </c>
      <c r="C5" s="6" t="inlineStr">
        <is>
          <t>ABP Priority</t>
        </is>
      </c>
      <c r="D5" s="6" t="inlineStr">
        <is>
          <t>Floor Plan</t>
        </is>
      </c>
      <c r="E5" s="6" t="inlineStr">
        <is>
          <t># Units</t>
        </is>
      </c>
      <c r="F5" s="6" t="inlineStr">
        <is>
          <t>Avg SQFT</t>
        </is>
      </c>
      <c r="G5" s="6" t="inlineStr">
        <is>
          <t>Avg Market + Addl. ($/mo)</t>
        </is>
      </c>
      <c r="H5" s="6" t="inlineStr">
        <is>
          <t>Market $/SF</t>
        </is>
      </c>
      <c r="I5" s="6" t="inlineStr">
        <is>
          <t>Avg Leased Rent ($/mo)</t>
        </is>
      </c>
      <c r="J5" s="6" t="inlineStr">
        <is>
          <t>Leased $/SF</t>
        </is>
      </c>
      <c r="K5" s="6" t="inlineStr">
        <is>
          <t>Units Occupied</t>
        </is>
      </c>
      <c r="L5" s="6" t="inlineStr">
        <is>
          <t>Occupancy %</t>
        </is>
      </c>
      <c r="M5" s="6" t="inlineStr">
        <is>
          <t>Units Available</t>
        </is>
      </c>
      <c r="N5" s="6" t="inlineStr">
        <is>
          <t>Loss to Lease ($/mo)</t>
        </is>
      </c>
      <c r="O5" s="6" t="inlineStr">
        <is>
          <t>Rent Roll As-Of</t>
        </is>
      </c>
      <c r="P5" s="6" t="inlineStr">
        <is>
          <t>Property Utility Cost /Unit/Mo ($)</t>
        </is>
      </c>
      <c r="Q5" s="6" t="inlineStr">
        <is>
          <t>Current Billback /Occ Unit/Mo ($)</t>
        </is>
      </c>
      <c r="R5" s="6" t="inlineStr">
        <is>
          <t>Net Utility Gap /Unit/Mo ($)</t>
        </is>
      </c>
      <c r="S5" s="6" t="inlineStr">
        <is>
          <t>Notes</t>
        </is>
      </c>
    </row>
    <row r="6">
      <c r="A6" s="43" t="inlineStr">
        <is>
          <t>Chaparral</t>
        </is>
      </c>
      <c r="B6" s="43" t="inlineStr">
        <is>
          <t>Dallas-Fort Worth Metro</t>
        </is>
      </c>
      <c r="C6" s="43" t="inlineStr">
        <is>
          <t>Y</t>
        </is>
      </c>
      <c r="D6" s="43" t="inlineStr">
        <is>
          <t>A1</t>
        </is>
      </c>
      <c r="E6" s="44" t="n">
        <v>45</v>
      </c>
      <c r="F6" s="44" t="n">
        <v>696</v>
      </c>
      <c r="G6" s="12" t="n">
        <v>895</v>
      </c>
      <c r="H6" s="13">
        <f>IFERROR(G6/F6,"")</f>
        <v/>
      </c>
      <c r="I6" s="12" t="n">
        <v>792.41</v>
      </c>
      <c r="J6" s="13">
        <f>IFERROR(I6/F6,"")</f>
        <v/>
      </c>
      <c r="K6" s="44" t="n">
        <v>32</v>
      </c>
      <c r="L6" s="14">
        <f>IFERROR(K6/E6,"")</f>
        <v/>
      </c>
      <c r="M6" s="44" t="n">
        <v>13</v>
      </c>
      <c r="N6" s="15">
        <f>IFERROR(G6-I6,"")</f>
        <v/>
      </c>
      <c r="O6" s="43" t="inlineStr">
        <is>
          <t>08/07/2026</t>
        </is>
      </c>
      <c r="P6" s="16">
        <f>IF(SUMIFS('2. Utility Breakdown'!$T$6:$T$2000,'2. Utility Breakdown'!$A$6:$A$2000,$A6,'2. Utility Breakdown'!$G$6:$G$2000,"Y")=0,"",IFERROR(SUMIFS('2. Utility Breakdown'!$T$6:$T$2000,'2. Utility Breakdown'!$A$6:$A$2000,$A6,'2. Utility Breakdown'!$G$6:$G$2000,"Y")/INDEX('Property List'!$B$6:$B$35,MATCH($A6,'Property List'!$A$6:$A$35,0)),""))</f>
        <v/>
      </c>
      <c r="Q6" s="12" t="n">
        <v>110.41</v>
      </c>
      <c r="R6" s="15">
        <f>IF(OR(P6="",Q6=""),"",P6-Q6)</f>
        <v/>
      </c>
      <c r="S6" s="17" t="n"/>
    </row>
    <row r="7">
      <c r="A7" s="43" t="inlineStr">
        <is>
          <t>Chaparral</t>
        </is>
      </c>
      <c r="B7" s="43" t="inlineStr">
        <is>
          <t>Dallas-Fort Worth Metro</t>
        </is>
      </c>
      <c r="C7" s="43" t="inlineStr">
        <is>
          <t>Y</t>
        </is>
      </c>
      <c r="D7" s="43" t="inlineStr">
        <is>
          <t>A1-R</t>
        </is>
      </c>
      <c r="E7" s="44" t="n">
        <v>2</v>
      </c>
      <c r="F7" s="44" t="n">
        <v>696</v>
      </c>
      <c r="G7" s="12" t="n">
        <v>920</v>
      </c>
      <c r="H7" s="13">
        <f>IFERROR(G7/F7,"")</f>
        <v/>
      </c>
      <c r="I7" s="12" t="n">
        <v>0</v>
      </c>
      <c r="J7" s="13">
        <f>IFERROR(I7/F7,"")</f>
        <v/>
      </c>
      <c r="K7" s="44" t="n">
        <v>0</v>
      </c>
      <c r="L7" s="14">
        <f>IFERROR(K7/E7,"")</f>
        <v/>
      </c>
      <c r="M7" s="44" t="n">
        <v>2</v>
      </c>
      <c r="N7" s="15">
        <f>IFERROR(G7-I7,"")</f>
        <v/>
      </c>
      <c r="O7" s="43" t="inlineStr">
        <is>
          <t>08/07/2026</t>
        </is>
      </c>
      <c r="P7" s="16">
        <f>IF(SUMIFS('2. Utility Breakdown'!$T$6:$T$2000,'2. Utility Breakdown'!$A$6:$A$2000,$A7,'2. Utility Breakdown'!$G$6:$G$2000,"Y")=0,"",IFERROR(SUMIFS('2. Utility Breakdown'!$T$6:$T$2000,'2. Utility Breakdown'!$A$6:$A$2000,$A7,'2. Utility Breakdown'!$G$6:$G$2000,"Y")/INDEX('Property List'!$B$6:$B$35,MATCH($A7,'Property List'!$A$6:$A$35,0)),""))</f>
        <v/>
      </c>
      <c r="Q7" s="12" t="n">
        <v>110.41</v>
      </c>
      <c r="R7" s="15">
        <f>IF(OR(P7="",Q7=""),"",P7-Q7)</f>
        <v/>
      </c>
      <c r="S7" s="17" t="n"/>
    </row>
    <row r="8">
      <c r="A8" s="43" t="inlineStr">
        <is>
          <t>Chaparral</t>
        </is>
      </c>
      <c r="B8" s="43" t="inlineStr">
        <is>
          <t>Dallas-Fort Worth Metro</t>
        </is>
      </c>
      <c r="C8" s="43" t="inlineStr">
        <is>
          <t>Y</t>
        </is>
      </c>
      <c r="D8" s="43" t="inlineStr">
        <is>
          <t>B1</t>
        </is>
      </c>
      <c r="E8" s="44" t="n">
        <v>48</v>
      </c>
      <c r="F8" s="44" t="n">
        <v>888</v>
      </c>
      <c r="G8" s="12" t="n">
        <v>970</v>
      </c>
      <c r="H8" s="13">
        <f>IFERROR(G8/F8,"")</f>
        <v/>
      </c>
      <c r="I8" s="12" t="n">
        <v>898.59</v>
      </c>
      <c r="J8" s="13">
        <f>IFERROR(I8/F8,"")</f>
        <v/>
      </c>
      <c r="K8" s="44" t="n">
        <v>32</v>
      </c>
      <c r="L8" s="14">
        <f>IFERROR(K8/E8,"")</f>
        <v/>
      </c>
      <c r="M8" s="44" t="n">
        <v>16</v>
      </c>
      <c r="N8" s="15">
        <f>IFERROR(G8-I8,"")</f>
        <v/>
      </c>
      <c r="O8" s="43" t="inlineStr">
        <is>
          <t>08/07/2026</t>
        </is>
      </c>
      <c r="P8" s="16">
        <f>IF(SUMIFS('2. Utility Breakdown'!$T$6:$T$2000,'2. Utility Breakdown'!$A$6:$A$2000,$A8,'2. Utility Breakdown'!$G$6:$G$2000,"Y")=0,"",IFERROR(SUMIFS('2. Utility Breakdown'!$T$6:$T$2000,'2. Utility Breakdown'!$A$6:$A$2000,$A8,'2. Utility Breakdown'!$G$6:$G$2000,"Y")/INDEX('Property List'!$B$6:$B$35,MATCH($A8,'Property List'!$A$6:$A$35,0)),""))</f>
        <v/>
      </c>
      <c r="Q8" s="12" t="n">
        <v>110.41</v>
      </c>
      <c r="R8" s="15">
        <f>IF(OR(P8="",Q8=""),"",P8-Q8)</f>
        <v/>
      </c>
      <c r="S8" s="17" t="n"/>
    </row>
    <row r="9">
      <c r="A9" s="43" t="inlineStr">
        <is>
          <t>Chaparral</t>
        </is>
      </c>
      <c r="B9" s="43" t="inlineStr">
        <is>
          <t>Dallas-Fort Worth Metro</t>
        </is>
      </c>
      <c r="C9" s="43" t="inlineStr">
        <is>
          <t>Y</t>
        </is>
      </c>
      <c r="D9" s="43" t="inlineStr">
        <is>
          <t>B1-R</t>
        </is>
      </c>
      <c r="E9" s="44" t="n">
        <v>8</v>
      </c>
      <c r="F9" s="44" t="n">
        <v>888</v>
      </c>
      <c r="G9" s="12" t="n">
        <v>995</v>
      </c>
      <c r="H9" s="13">
        <f>IFERROR(G9/F9,"")</f>
        <v/>
      </c>
      <c r="I9" s="12" t="n">
        <v>895</v>
      </c>
      <c r="J9" s="13">
        <f>IFERROR(I9/F9,"")</f>
        <v/>
      </c>
      <c r="K9" s="44" t="n">
        <v>4</v>
      </c>
      <c r="L9" s="14">
        <f>IFERROR(K9/E9,"")</f>
        <v/>
      </c>
      <c r="M9" s="44" t="n">
        <v>4</v>
      </c>
      <c r="N9" s="15">
        <f>IFERROR(G9-I9,"")</f>
        <v/>
      </c>
      <c r="O9" s="43" t="inlineStr">
        <is>
          <t>08/07/2026</t>
        </is>
      </c>
      <c r="P9" s="16">
        <f>IF(SUMIFS('2. Utility Breakdown'!$T$6:$T$2000,'2. Utility Breakdown'!$A$6:$A$2000,$A9,'2. Utility Breakdown'!$G$6:$G$2000,"Y")=0,"",IFERROR(SUMIFS('2. Utility Breakdown'!$T$6:$T$2000,'2. Utility Breakdown'!$A$6:$A$2000,$A9,'2. Utility Breakdown'!$G$6:$G$2000,"Y")/INDEX('Property List'!$B$6:$B$35,MATCH($A9,'Property List'!$A$6:$A$35,0)),""))</f>
        <v/>
      </c>
      <c r="Q9" s="12" t="n">
        <v>110.41</v>
      </c>
      <c r="R9" s="15">
        <f>IF(OR(P9="",Q9=""),"",P9-Q9)</f>
        <v/>
      </c>
      <c r="S9" s="17" t="n"/>
    </row>
    <row r="10">
      <c r="A10" s="43" t="inlineStr">
        <is>
          <t>Chaparral</t>
        </is>
      </c>
      <c r="B10" s="43" t="inlineStr">
        <is>
          <t>Dallas-Fort Worth Metro</t>
        </is>
      </c>
      <c r="C10" s="43" t="inlineStr">
        <is>
          <t>Y</t>
        </is>
      </c>
      <c r="D10" s="43" t="inlineStr">
        <is>
          <t>B2</t>
        </is>
      </c>
      <c r="E10" s="44" t="n">
        <v>15</v>
      </c>
      <c r="F10" s="44" t="n">
        <v>949</v>
      </c>
      <c r="G10" s="12" t="n">
        <v>1070</v>
      </c>
      <c r="H10" s="13">
        <f>IFERROR(G10/F10,"")</f>
        <v/>
      </c>
      <c r="I10" s="12" t="n">
        <v>951.46</v>
      </c>
      <c r="J10" s="13">
        <f>IFERROR(I10/F10,"")</f>
        <v/>
      </c>
      <c r="K10" s="44" t="n">
        <v>13</v>
      </c>
      <c r="L10" s="14">
        <f>IFERROR(K10/E10,"")</f>
        <v/>
      </c>
      <c r="M10" s="44" t="n">
        <v>2</v>
      </c>
      <c r="N10" s="15">
        <f>IFERROR(G10-I10,"")</f>
        <v/>
      </c>
      <c r="O10" s="43" t="inlineStr">
        <is>
          <t>08/07/2026</t>
        </is>
      </c>
      <c r="P10" s="16">
        <f>IF(SUMIFS('2. Utility Breakdown'!$T$6:$T$2000,'2. Utility Breakdown'!$A$6:$A$2000,$A10,'2. Utility Breakdown'!$G$6:$G$2000,"Y")=0,"",IFERROR(SUMIFS('2. Utility Breakdown'!$T$6:$T$2000,'2. Utility Breakdown'!$A$6:$A$2000,$A10,'2. Utility Breakdown'!$G$6:$G$2000,"Y")/INDEX('Property List'!$B$6:$B$35,MATCH($A10,'Property List'!$A$6:$A$35,0)),""))</f>
        <v/>
      </c>
      <c r="Q10" s="12" t="n">
        <v>110.41</v>
      </c>
      <c r="R10" s="15">
        <f>IF(OR(P10="",Q10=""),"",P10-Q10)</f>
        <v/>
      </c>
      <c r="S10" s="17" t="n"/>
    </row>
    <row r="11">
      <c r="A11" s="43" t="inlineStr">
        <is>
          <t>Chaparral</t>
        </is>
      </c>
      <c r="B11" s="43" t="inlineStr">
        <is>
          <t>Dallas-Fort Worth Metro</t>
        </is>
      </c>
      <c r="C11" s="43" t="inlineStr">
        <is>
          <t>Y</t>
        </is>
      </c>
      <c r="D11" s="43" t="inlineStr">
        <is>
          <t>B2- R</t>
        </is>
      </c>
      <c r="E11" s="44" t="n">
        <v>1</v>
      </c>
      <c r="F11" s="44" t="n">
        <v>949</v>
      </c>
      <c r="G11" s="12" t="n">
        <v>1095</v>
      </c>
      <c r="H11" s="13">
        <f>IFERROR(G11/F11,"")</f>
        <v/>
      </c>
      <c r="I11" s="12" t="n">
        <v>1100</v>
      </c>
      <c r="J11" s="13">
        <f>IFERROR(I11/F11,"")</f>
        <v/>
      </c>
      <c r="K11" s="44" t="n">
        <v>1</v>
      </c>
      <c r="L11" s="14">
        <f>IFERROR(K11/E11,"")</f>
        <v/>
      </c>
      <c r="M11" s="44" t="n">
        <v>0</v>
      </c>
      <c r="N11" s="15">
        <f>IFERROR(G11-I11,"")</f>
        <v/>
      </c>
      <c r="O11" s="43" t="inlineStr">
        <is>
          <t>08/07/2026</t>
        </is>
      </c>
      <c r="P11" s="16">
        <f>IF(SUMIFS('2. Utility Breakdown'!$T$6:$T$2000,'2. Utility Breakdown'!$A$6:$A$2000,$A11,'2. Utility Breakdown'!$G$6:$G$2000,"Y")=0,"",IFERROR(SUMIFS('2. Utility Breakdown'!$T$6:$T$2000,'2. Utility Breakdown'!$A$6:$A$2000,$A11,'2. Utility Breakdown'!$G$6:$G$2000,"Y")/INDEX('Property List'!$B$6:$B$35,MATCH($A11,'Property List'!$A$6:$A$35,0)),""))</f>
        <v/>
      </c>
      <c r="Q11" s="12" t="n">
        <v>110.41</v>
      </c>
      <c r="R11" s="15">
        <f>IF(OR(P11="",Q11=""),"",P11-Q11)</f>
        <v/>
      </c>
      <c r="S11" s="17" t="n"/>
    </row>
    <row r="12">
      <c r="A12" s="43" t="inlineStr">
        <is>
          <t>Chaparral</t>
        </is>
      </c>
      <c r="B12" s="43" t="inlineStr">
        <is>
          <t>Dallas-Fort Worth Metro</t>
        </is>
      </c>
      <c r="C12" s="43" t="inlineStr">
        <is>
          <t>Y</t>
        </is>
      </c>
      <c r="D12" s="43" t="inlineStr">
        <is>
          <t>C1</t>
        </is>
      </c>
      <c r="E12" s="44" t="n">
        <v>16</v>
      </c>
      <c r="F12" s="44" t="n">
        <v>1165</v>
      </c>
      <c r="G12" s="12" t="n">
        <v>1345</v>
      </c>
      <c r="H12" s="13">
        <f>IFERROR(G12/F12,"")</f>
        <v/>
      </c>
      <c r="I12" s="12" t="n">
        <v>1226.25</v>
      </c>
      <c r="J12" s="13">
        <f>IFERROR(I12/F12,"")</f>
        <v/>
      </c>
      <c r="K12" s="44" t="n">
        <v>12</v>
      </c>
      <c r="L12" s="14">
        <f>IFERROR(K12/E12,"")</f>
        <v/>
      </c>
      <c r="M12" s="44" t="n">
        <v>4</v>
      </c>
      <c r="N12" s="15">
        <f>IFERROR(G12-I12,"")</f>
        <v/>
      </c>
      <c r="O12" s="43" t="inlineStr">
        <is>
          <t>08/07/2026</t>
        </is>
      </c>
      <c r="P12" s="16">
        <f>IF(SUMIFS('2. Utility Breakdown'!$T$6:$T$2000,'2. Utility Breakdown'!$A$6:$A$2000,$A12,'2. Utility Breakdown'!$G$6:$G$2000,"Y")=0,"",IFERROR(SUMIFS('2. Utility Breakdown'!$T$6:$T$2000,'2. Utility Breakdown'!$A$6:$A$2000,$A12,'2. Utility Breakdown'!$G$6:$G$2000,"Y")/INDEX('Property List'!$B$6:$B$35,MATCH($A12,'Property List'!$A$6:$A$35,0)),""))</f>
        <v/>
      </c>
      <c r="Q12" s="12" t="n">
        <v>110.41</v>
      </c>
      <c r="R12" s="15">
        <f>IF(OR(P12="",Q12=""),"",P12-Q12)</f>
        <v/>
      </c>
      <c r="S12" s="17" t="n"/>
    </row>
    <row r="13">
      <c r="A13" s="9" t="inlineStr">
        <is>
          <t>Chaparral</t>
        </is>
      </c>
      <c r="B13" s="11" t="n"/>
      <c r="C13" s="11" t="n"/>
      <c r="D13" s="9" t="inlineStr">
        <is>
          <t>Property Total</t>
        </is>
      </c>
      <c r="E13" s="10">
        <f>SUM(E6:E12)</f>
        <v/>
      </c>
      <c r="F13" s="10">
        <f>IFERROR(SUMPRODUCT(E6:E12,F6:F12)/E13,"")</f>
        <v/>
      </c>
      <c r="G13" s="18">
        <f>IFERROR(SUMPRODUCT(E6:E12,G6:G12)/E13,"")</f>
        <v/>
      </c>
      <c r="H13" s="19">
        <f>IFERROR(G13/F13,"")</f>
        <v/>
      </c>
      <c r="I13" s="18">
        <f>IFERROR(SUMPRODUCT(E6:E12,I6:I12)/E13,"")</f>
        <v/>
      </c>
      <c r="J13" s="19">
        <f>IFERROR(I13/F13,"")</f>
        <v/>
      </c>
      <c r="K13" s="10">
        <f>SUM(K6:K12)</f>
        <v/>
      </c>
      <c r="L13" s="20">
        <f>IFERROR(K13/E13,"")</f>
        <v/>
      </c>
      <c r="M13" s="10">
        <f>SUM(M6:M12)</f>
        <v/>
      </c>
      <c r="N13" s="18">
        <f>IFERROR(G13-I13,"")</f>
        <v/>
      </c>
      <c r="O13" s="11" t="n"/>
      <c r="P13" s="21">
        <f>P12</f>
        <v/>
      </c>
      <c r="Q13" s="21">
        <f>Q12</f>
        <v/>
      </c>
      <c r="R13" s="18">
        <f>IF(OR(P13="",Q13=""),"",P13-Q13)</f>
        <v/>
      </c>
      <c r="S13" s="11" t="n"/>
    </row>
    <row r="14">
      <c r="A14" s="43" t="inlineStr">
        <is>
          <t>Interlace</t>
        </is>
      </c>
      <c r="B14" s="43" t="inlineStr">
        <is>
          <t>Dallas-Fort Worth Metro</t>
        </is>
      </c>
      <c r="C14" s="43" t="inlineStr">
        <is>
          <t>Y</t>
        </is>
      </c>
      <c r="D14" s="43" t="inlineStr">
        <is>
          <t>A3</t>
        </is>
      </c>
      <c r="E14" s="44" t="n">
        <v>41</v>
      </c>
      <c r="F14" s="44" t="n">
        <v>610</v>
      </c>
      <c r="G14" s="12" t="n">
        <v>921.9299999999999</v>
      </c>
      <c r="H14" s="13">
        <f>IFERROR(G14/F14,"")</f>
        <v/>
      </c>
      <c r="I14" s="12" t="n">
        <v>865.28</v>
      </c>
      <c r="J14" s="13">
        <f>IFERROR(I14/F14,"")</f>
        <v/>
      </c>
      <c r="K14" s="44" t="n">
        <v>36</v>
      </c>
      <c r="L14" s="14">
        <f>IFERROR(K14/E14,"")</f>
        <v/>
      </c>
      <c r="M14" s="44" t="n">
        <v>9</v>
      </c>
      <c r="N14" s="15">
        <f>IFERROR(G14-I14,"")</f>
        <v/>
      </c>
      <c r="O14" s="43" t="inlineStr">
        <is>
          <t>08/07/2026</t>
        </is>
      </c>
      <c r="P14" s="16">
        <f>IF(SUMIFS('2. Utility Breakdown'!$T$6:$T$2000,'2. Utility Breakdown'!$A$6:$A$2000,$A14,'2. Utility Breakdown'!$G$6:$G$2000,"Y")=0,"",IFERROR(SUMIFS('2. Utility Breakdown'!$T$6:$T$2000,'2. Utility Breakdown'!$A$6:$A$2000,$A14,'2. Utility Breakdown'!$G$6:$G$2000,"Y")/INDEX('Property List'!$B$6:$B$35,MATCH($A14,'Property List'!$A$6:$A$35,0)),""))</f>
        <v/>
      </c>
      <c r="Q14" s="12" t="n">
        <v>35.19</v>
      </c>
      <c r="R14" s="15">
        <f>IF(OR(P14="",Q14=""),"",P14-Q14)</f>
        <v/>
      </c>
      <c r="S14" s="17" t="n"/>
    </row>
    <row r="15">
      <c r="A15" s="43" t="inlineStr">
        <is>
          <t>Interlace</t>
        </is>
      </c>
      <c r="B15" s="43" t="inlineStr">
        <is>
          <t>Dallas-Fort Worth Metro</t>
        </is>
      </c>
      <c r="C15" s="43" t="inlineStr">
        <is>
          <t>Y</t>
        </is>
      </c>
      <c r="D15" s="43" t="inlineStr">
        <is>
          <t>B1</t>
        </is>
      </c>
      <c r="E15" s="44" t="n">
        <v>18</v>
      </c>
      <c r="F15" s="44" t="n">
        <v>755</v>
      </c>
      <c r="G15" s="12" t="n">
        <v>1162.94</v>
      </c>
      <c r="H15" s="13">
        <f>IFERROR(G15/F15,"")</f>
        <v/>
      </c>
      <c r="I15" s="12" t="n">
        <v>1122.8</v>
      </c>
      <c r="J15" s="13">
        <f>IFERROR(I15/F15,"")</f>
        <v/>
      </c>
      <c r="K15" s="44" t="n">
        <v>15</v>
      </c>
      <c r="L15" s="14">
        <f>IFERROR(K15/E15,"")</f>
        <v/>
      </c>
      <c r="M15" s="44" t="n">
        <v>6</v>
      </c>
      <c r="N15" s="15">
        <f>IFERROR(G15-I15,"")</f>
        <v/>
      </c>
      <c r="O15" s="43" t="inlineStr">
        <is>
          <t>08/07/2026</t>
        </is>
      </c>
      <c r="P15" s="16">
        <f>IF(SUMIFS('2. Utility Breakdown'!$T$6:$T$2000,'2. Utility Breakdown'!$A$6:$A$2000,$A15,'2. Utility Breakdown'!$G$6:$G$2000,"Y")=0,"",IFERROR(SUMIFS('2. Utility Breakdown'!$T$6:$T$2000,'2. Utility Breakdown'!$A$6:$A$2000,$A15,'2. Utility Breakdown'!$G$6:$G$2000,"Y")/INDEX('Property List'!$B$6:$B$35,MATCH($A15,'Property List'!$A$6:$A$35,0)),""))</f>
        <v/>
      </c>
      <c r="Q15" s="12" t="n">
        <v>35.19</v>
      </c>
      <c r="R15" s="15">
        <f>IF(OR(P15="",Q15=""),"",P15-Q15)</f>
        <v/>
      </c>
      <c r="S15" s="17" t="n"/>
    </row>
    <row r="16">
      <c r="A16" s="43" t="inlineStr">
        <is>
          <t>Interlace</t>
        </is>
      </c>
      <c r="B16" s="43" t="inlineStr">
        <is>
          <t>Dallas-Fort Worth Metro</t>
        </is>
      </c>
      <c r="C16" s="43" t="inlineStr">
        <is>
          <t>Y</t>
        </is>
      </c>
      <c r="D16" s="43" t="inlineStr">
        <is>
          <t>B1- R</t>
        </is>
      </c>
      <c r="E16" s="44" t="n">
        <v>6</v>
      </c>
      <c r="F16" s="44" t="n">
        <v>755</v>
      </c>
      <c r="G16" s="12" t="n">
        <v>1268.5</v>
      </c>
      <c r="H16" s="13">
        <f>IFERROR(G16/F16,"")</f>
        <v/>
      </c>
      <c r="I16" s="12" t="n">
        <v>1141</v>
      </c>
      <c r="J16" s="13">
        <f>IFERROR(I16/F16,"")</f>
        <v/>
      </c>
      <c r="K16" s="44" t="n">
        <v>3</v>
      </c>
      <c r="L16" s="14">
        <f>IFERROR(K16/E16,"")</f>
        <v/>
      </c>
      <c r="M16" s="44" t="n">
        <v>4</v>
      </c>
      <c r="N16" s="15">
        <f>IFERROR(G16-I16,"")</f>
        <v/>
      </c>
      <c r="O16" s="43" t="inlineStr">
        <is>
          <t>08/07/2026</t>
        </is>
      </c>
      <c r="P16" s="16">
        <f>IF(SUMIFS('2. Utility Breakdown'!$T$6:$T$2000,'2. Utility Breakdown'!$A$6:$A$2000,$A16,'2. Utility Breakdown'!$G$6:$G$2000,"Y")=0,"",IFERROR(SUMIFS('2. Utility Breakdown'!$T$6:$T$2000,'2. Utility Breakdown'!$A$6:$A$2000,$A16,'2. Utility Breakdown'!$G$6:$G$2000,"Y")/INDEX('Property List'!$B$6:$B$35,MATCH($A16,'Property List'!$A$6:$A$35,0)),""))</f>
        <v/>
      </c>
      <c r="Q16" s="12" t="n">
        <v>35.19</v>
      </c>
      <c r="R16" s="15">
        <f>IF(OR(P16="",Q16=""),"",P16-Q16)</f>
        <v/>
      </c>
      <c r="S16" s="17" t="n"/>
    </row>
    <row r="17">
      <c r="A17" s="43" t="inlineStr">
        <is>
          <t>Interlace</t>
        </is>
      </c>
      <c r="B17" s="43" t="inlineStr">
        <is>
          <t>Dallas-Fort Worth Metro</t>
        </is>
      </c>
      <c r="C17" s="43" t="inlineStr">
        <is>
          <t>Y</t>
        </is>
      </c>
      <c r="D17" s="43" t="inlineStr">
        <is>
          <t>B2</t>
        </is>
      </c>
      <c r="E17" s="44" t="n">
        <v>42</v>
      </c>
      <c r="F17" s="44" t="n">
        <v>820</v>
      </c>
      <c r="G17" s="12" t="n">
        <v>1189.93</v>
      </c>
      <c r="H17" s="13">
        <f>IFERROR(G17/F17,"")</f>
        <v/>
      </c>
      <c r="I17" s="12" t="n">
        <v>1041.95</v>
      </c>
      <c r="J17" s="13">
        <f>IFERROR(I17/F17,"")</f>
        <v/>
      </c>
      <c r="K17" s="44" t="n">
        <v>22</v>
      </c>
      <c r="L17" s="14">
        <f>IFERROR(K17/E17,"")</f>
        <v/>
      </c>
      <c r="M17" s="44" t="n">
        <v>23</v>
      </c>
      <c r="N17" s="15">
        <f>IFERROR(G17-I17,"")</f>
        <v/>
      </c>
      <c r="O17" s="43" t="inlineStr">
        <is>
          <t>08/07/2026</t>
        </is>
      </c>
      <c r="P17" s="16">
        <f>IF(SUMIFS('2. Utility Breakdown'!$T$6:$T$2000,'2. Utility Breakdown'!$A$6:$A$2000,$A17,'2. Utility Breakdown'!$G$6:$G$2000,"Y")=0,"",IFERROR(SUMIFS('2. Utility Breakdown'!$T$6:$T$2000,'2. Utility Breakdown'!$A$6:$A$2000,$A17,'2. Utility Breakdown'!$G$6:$G$2000,"Y")/INDEX('Property List'!$B$6:$B$35,MATCH($A17,'Property List'!$A$6:$A$35,0)),""))</f>
        <v/>
      </c>
      <c r="Q17" s="12" t="n">
        <v>35.19</v>
      </c>
      <c r="R17" s="15">
        <f>IF(OR(P17="",Q17=""),"",P17-Q17)</f>
        <v/>
      </c>
      <c r="S17" s="17" t="n"/>
    </row>
    <row r="18">
      <c r="A18" s="43" t="inlineStr">
        <is>
          <t>Interlace</t>
        </is>
      </c>
      <c r="B18" s="43" t="inlineStr">
        <is>
          <t>Dallas-Fort Worth Metro</t>
        </is>
      </c>
      <c r="C18" s="43" t="inlineStr">
        <is>
          <t>Y</t>
        </is>
      </c>
      <c r="D18" s="43" t="inlineStr">
        <is>
          <t>B2- R</t>
        </is>
      </c>
      <c r="E18" s="44" t="n">
        <v>6</v>
      </c>
      <c r="F18" s="44" t="n">
        <v>820</v>
      </c>
      <c r="G18" s="12" t="n">
        <v>1289.33</v>
      </c>
      <c r="H18" s="13">
        <f>IFERROR(G18/F18,"")</f>
        <v/>
      </c>
      <c r="I18" s="12" t="n">
        <v>1195.33</v>
      </c>
      <c r="J18" s="13">
        <f>IFERROR(I18/F18,"")</f>
        <v/>
      </c>
      <c r="K18" s="44" t="n">
        <v>3</v>
      </c>
      <c r="L18" s="14">
        <f>IFERROR(K18/E18,"")</f>
        <v/>
      </c>
      <c r="M18" s="44" t="n">
        <v>2</v>
      </c>
      <c r="N18" s="15">
        <f>IFERROR(G18-I18,"")</f>
        <v/>
      </c>
      <c r="O18" s="43" t="inlineStr">
        <is>
          <t>08/07/2026</t>
        </is>
      </c>
      <c r="P18" s="16">
        <f>IF(SUMIFS('2. Utility Breakdown'!$T$6:$T$2000,'2. Utility Breakdown'!$A$6:$A$2000,$A18,'2. Utility Breakdown'!$G$6:$G$2000,"Y")=0,"",IFERROR(SUMIFS('2. Utility Breakdown'!$T$6:$T$2000,'2. Utility Breakdown'!$A$6:$A$2000,$A18,'2. Utility Breakdown'!$G$6:$G$2000,"Y")/INDEX('Property List'!$B$6:$B$35,MATCH($A18,'Property List'!$A$6:$A$35,0)),""))</f>
        <v/>
      </c>
      <c r="Q18" s="12" t="n">
        <v>35.19</v>
      </c>
      <c r="R18" s="15">
        <f>IF(OR(P18="",Q18=""),"",P18-Q18)</f>
        <v/>
      </c>
      <c r="S18" s="17" t="n"/>
    </row>
    <row r="19">
      <c r="A19" s="43" t="inlineStr">
        <is>
          <t>Interlace</t>
        </is>
      </c>
      <c r="B19" s="43" t="inlineStr">
        <is>
          <t>Dallas-Fort Worth Metro</t>
        </is>
      </c>
      <c r="C19" s="43" t="inlineStr">
        <is>
          <t>Y</t>
        </is>
      </c>
      <c r="D19" s="43" t="inlineStr">
        <is>
          <t>B3</t>
        </is>
      </c>
      <c r="E19" s="44" t="n">
        <v>1</v>
      </c>
      <c r="F19" s="44" t="n">
        <v>835</v>
      </c>
      <c r="G19" s="12" t="n">
        <v>1316</v>
      </c>
      <c r="H19" s="13">
        <f>IFERROR(G19/F19,"")</f>
        <v/>
      </c>
      <c r="I19" s="12" t="n">
        <v>1222</v>
      </c>
      <c r="J19" s="13">
        <f>IFERROR(I19/F19,"")</f>
        <v/>
      </c>
      <c r="K19" s="44" t="n">
        <v>1</v>
      </c>
      <c r="L19" s="14">
        <f>IFERROR(K19/E19,"")</f>
        <v/>
      </c>
      <c r="M19" s="44" t="n">
        <v>0</v>
      </c>
      <c r="N19" s="15">
        <f>IFERROR(G19-I19,"")</f>
        <v/>
      </c>
      <c r="O19" s="43" t="inlineStr">
        <is>
          <t>08/07/2026</t>
        </is>
      </c>
      <c r="P19" s="16">
        <f>IF(SUMIFS('2. Utility Breakdown'!$T$6:$T$2000,'2. Utility Breakdown'!$A$6:$A$2000,$A19,'2. Utility Breakdown'!$G$6:$G$2000,"Y")=0,"",IFERROR(SUMIFS('2. Utility Breakdown'!$T$6:$T$2000,'2. Utility Breakdown'!$A$6:$A$2000,$A19,'2. Utility Breakdown'!$G$6:$G$2000,"Y")/INDEX('Property List'!$B$6:$B$35,MATCH($A19,'Property List'!$A$6:$A$35,0)),""))</f>
        <v/>
      </c>
      <c r="Q19" s="12" t="n">
        <v>35.19</v>
      </c>
      <c r="R19" s="15">
        <f>IF(OR(P19="",Q19=""),"",P19-Q19)</f>
        <v/>
      </c>
      <c r="S19" s="17" t="n"/>
    </row>
    <row r="20">
      <c r="A20" s="43" t="inlineStr">
        <is>
          <t>Interlace</t>
        </is>
      </c>
      <c r="B20" s="43" t="inlineStr">
        <is>
          <t>Dallas-Fort Worth Metro</t>
        </is>
      </c>
      <c r="C20" s="43" t="inlineStr">
        <is>
          <t>Y</t>
        </is>
      </c>
      <c r="D20" s="43" t="inlineStr">
        <is>
          <t>E1</t>
        </is>
      </c>
      <c r="E20" s="44" t="n">
        <v>24</v>
      </c>
      <c r="F20" s="44" t="n">
        <v>403</v>
      </c>
      <c r="G20" s="12" t="n">
        <v>774.33</v>
      </c>
      <c r="H20" s="13">
        <f>IFERROR(G20/F20,"")</f>
        <v/>
      </c>
      <c r="I20" s="12" t="n">
        <v>748.35</v>
      </c>
      <c r="J20" s="13">
        <f>IFERROR(I20/F20,"")</f>
        <v/>
      </c>
      <c r="K20" s="44" t="n">
        <v>20</v>
      </c>
      <c r="L20" s="14">
        <f>IFERROR(K20/E20,"")</f>
        <v/>
      </c>
      <c r="M20" s="44" t="n">
        <v>5</v>
      </c>
      <c r="N20" s="15">
        <f>IFERROR(G20-I20,"")</f>
        <v/>
      </c>
      <c r="O20" s="43" t="inlineStr">
        <is>
          <t>08/07/2026</t>
        </is>
      </c>
      <c r="P20" s="16">
        <f>IF(SUMIFS('2. Utility Breakdown'!$T$6:$T$2000,'2. Utility Breakdown'!$A$6:$A$2000,$A20,'2. Utility Breakdown'!$G$6:$G$2000,"Y")=0,"",IFERROR(SUMIFS('2. Utility Breakdown'!$T$6:$T$2000,'2. Utility Breakdown'!$A$6:$A$2000,$A20,'2. Utility Breakdown'!$G$6:$G$2000,"Y")/INDEX('Property List'!$B$6:$B$35,MATCH($A20,'Property List'!$A$6:$A$35,0)),""))</f>
        <v/>
      </c>
      <c r="Q20" s="12" t="n">
        <v>35.19</v>
      </c>
      <c r="R20" s="15">
        <f>IF(OR(P20="",Q20=""),"",P20-Q20)</f>
        <v/>
      </c>
      <c r="S20" s="17" t="n"/>
    </row>
    <row r="21">
      <c r="A21" s="43" t="inlineStr">
        <is>
          <t>Interlace</t>
        </is>
      </c>
      <c r="B21" s="43" t="inlineStr">
        <is>
          <t>Dallas-Fort Worth Metro</t>
        </is>
      </c>
      <c r="C21" s="43" t="inlineStr">
        <is>
          <t>Y</t>
        </is>
      </c>
      <c r="D21" s="43" t="inlineStr">
        <is>
          <t>A1</t>
        </is>
      </c>
      <c r="E21" s="44" t="n">
        <v>200</v>
      </c>
      <c r="F21" s="44" t="n">
        <v>517</v>
      </c>
      <c r="G21" s="12" t="n">
        <v>842.38</v>
      </c>
      <c r="H21" s="13">
        <f>IFERROR(G21/F21,"")</f>
        <v/>
      </c>
      <c r="I21" s="12" t="n">
        <v>780.65</v>
      </c>
      <c r="J21" s="13">
        <f>IFERROR(I21/F21,"")</f>
        <v/>
      </c>
      <c r="K21" s="44" t="n">
        <v>160</v>
      </c>
      <c r="L21" s="14">
        <f>IFERROR(K21/E21,"")</f>
        <v/>
      </c>
      <c r="M21" s="44" t="n">
        <v>43</v>
      </c>
      <c r="N21" s="15">
        <f>IFERROR(G21-I21,"")</f>
        <v/>
      </c>
      <c r="O21" s="43" t="inlineStr">
        <is>
          <t>08/07/2026</t>
        </is>
      </c>
      <c r="P21" s="16">
        <f>IF(SUMIFS('2. Utility Breakdown'!$T$6:$T$2000,'2. Utility Breakdown'!$A$6:$A$2000,$A21,'2. Utility Breakdown'!$G$6:$G$2000,"Y")=0,"",IFERROR(SUMIFS('2. Utility Breakdown'!$T$6:$T$2000,'2. Utility Breakdown'!$A$6:$A$2000,$A21,'2. Utility Breakdown'!$G$6:$G$2000,"Y")/INDEX('Property List'!$B$6:$B$35,MATCH($A21,'Property List'!$A$6:$A$35,0)),""))</f>
        <v/>
      </c>
      <c r="Q21" s="12" t="n">
        <v>35.19</v>
      </c>
      <c r="R21" s="15">
        <f>IF(OR(P21="",Q21=""),"",P21-Q21)</f>
        <v/>
      </c>
      <c r="S21" s="17" t="n"/>
    </row>
    <row r="22">
      <c r="A22" s="43" t="inlineStr">
        <is>
          <t>Interlace</t>
        </is>
      </c>
      <c r="B22" s="43" t="inlineStr">
        <is>
          <t>Dallas-Fort Worth Metro</t>
        </is>
      </c>
      <c r="C22" s="43" t="inlineStr">
        <is>
          <t>Y</t>
        </is>
      </c>
      <c r="D22" s="43" t="inlineStr">
        <is>
          <t>A1-PR</t>
        </is>
      </c>
      <c r="E22" s="44" t="n">
        <v>1</v>
      </c>
      <c r="F22" s="44" t="n">
        <v>517</v>
      </c>
      <c r="G22" s="12" t="n">
        <v>859</v>
      </c>
      <c r="H22" s="13">
        <f>IFERROR(G22/F22,"")</f>
        <v/>
      </c>
      <c r="I22" s="12" t="n">
        <v>906</v>
      </c>
      <c r="J22" s="13">
        <f>IFERROR(I22/F22,"")</f>
        <v/>
      </c>
      <c r="K22" s="44" t="n">
        <v>1</v>
      </c>
      <c r="L22" s="14">
        <f>IFERROR(K22/E22,"")</f>
        <v/>
      </c>
      <c r="M22" s="44" t="n">
        <v>0</v>
      </c>
      <c r="N22" s="15">
        <f>IFERROR(G22-I22,"")</f>
        <v/>
      </c>
      <c r="O22" s="43" t="inlineStr">
        <is>
          <t>08/07/2026</t>
        </is>
      </c>
      <c r="P22" s="16">
        <f>IF(SUMIFS('2. Utility Breakdown'!$T$6:$T$2000,'2. Utility Breakdown'!$A$6:$A$2000,$A22,'2. Utility Breakdown'!$G$6:$G$2000,"Y")=0,"",IFERROR(SUMIFS('2. Utility Breakdown'!$T$6:$T$2000,'2. Utility Breakdown'!$A$6:$A$2000,$A22,'2. Utility Breakdown'!$G$6:$G$2000,"Y")/INDEX('Property List'!$B$6:$B$35,MATCH($A22,'Property List'!$A$6:$A$35,0)),""))</f>
        <v/>
      </c>
      <c r="Q22" s="12" t="n">
        <v>35.19</v>
      </c>
      <c r="R22" s="15">
        <f>IF(OR(P22="",Q22=""),"",P22-Q22)</f>
        <v/>
      </c>
      <c r="S22" s="17" t="n"/>
    </row>
    <row r="23">
      <c r="A23" s="43" t="inlineStr">
        <is>
          <t>Interlace</t>
        </is>
      </c>
      <c r="B23" s="43" t="inlineStr">
        <is>
          <t>Dallas-Fort Worth Metro</t>
        </is>
      </c>
      <c r="C23" s="43" t="inlineStr">
        <is>
          <t>Y</t>
        </is>
      </c>
      <c r="D23" s="43" t="inlineStr">
        <is>
          <t>A1-R</t>
        </is>
      </c>
      <c r="E23" s="44" t="n">
        <v>8</v>
      </c>
      <c r="F23" s="44" t="n">
        <v>517</v>
      </c>
      <c r="G23" s="12" t="n">
        <v>940.25</v>
      </c>
      <c r="H23" s="13">
        <f>IFERROR(G23/F23,"")</f>
        <v/>
      </c>
      <c r="I23" s="12" t="n">
        <v>895.5</v>
      </c>
      <c r="J23" s="13">
        <f>IFERROR(I23/F23,"")</f>
        <v/>
      </c>
      <c r="K23" s="44" t="n">
        <v>8</v>
      </c>
      <c r="L23" s="14">
        <f>IFERROR(K23/E23,"")</f>
        <v/>
      </c>
      <c r="M23" s="44" t="n">
        <v>0</v>
      </c>
      <c r="N23" s="15">
        <f>IFERROR(G23-I23,"")</f>
        <v/>
      </c>
      <c r="O23" s="43" t="inlineStr">
        <is>
          <t>08/07/2026</t>
        </is>
      </c>
      <c r="P23" s="16">
        <f>IF(SUMIFS('2. Utility Breakdown'!$T$6:$T$2000,'2. Utility Breakdown'!$A$6:$A$2000,$A23,'2. Utility Breakdown'!$G$6:$G$2000,"Y")=0,"",IFERROR(SUMIFS('2. Utility Breakdown'!$T$6:$T$2000,'2. Utility Breakdown'!$A$6:$A$2000,$A23,'2. Utility Breakdown'!$G$6:$G$2000,"Y")/INDEX('Property List'!$B$6:$B$35,MATCH($A23,'Property List'!$A$6:$A$35,0)),""))</f>
        <v/>
      </c>
      <c r="Q23" s="12" t="n">
        <v>35.19</v>
      </c>
      <c r="R23" s="15">
        <f>IF(OR(P23="",Q23=""),"",P23-Q23)</f>
        <v/>
      </c>
      <c r="S23" s="17" t="n"/>
    </row>
    <row r="24">
      <c r="A24" s="43" t="inlineStr">
        <is>
          <t>Interlace</t>
        </is>
      </c>
      <c r="B24" s="43" t="inlineStr">
        <is>
          <t>Dallas-Fort Worth Metro</t>
        </is>
      </c>
      <c r="C24" s="43" t="inlineStr">
        <is>
          <t>Y</t>
        </is>
      </c>
      <c r="D24" s="43" t="inlineStr">
        <is>
          <t>A2</t>
        </is>
      </c>
      <c r="E24" s="44" t="n">
        <v>77</v>
      </c>
      <c r="F24" s="44" t="n">
        <v>572</v>
      </c>
      <c r="G24" s="12" t="n">
        <v>852.12</v>
      </c>
      <c r="H24" s="13">
        <f>IFERROR(G24/F24,"")</f>
        <v/>
      </c>
      <c r="I24" s="12" t="n">
        <v>799.87</v>
      </c>
      <c r="J24" s="13">
        <f>IFERROR(I24/F24,"")</f>
        <v/>
      </c>
      <c r="K24" s="44" t="n">
        <v>63</v>
      </c>
      <c r="L24" s="14">
        <f>IFERROR(K24/E24,"")</f>
        <v/>
      </c>
      <c r="M24" s="44" t="n">
        <v>14</v>
      </c>
      <c r="N24" s="15">
        <f>IFERROR(G24-I24,"")</f>
        <v/>
      </c>
      <c r="O24" s="43" t="inlineStr">
        <is>
          <t>08/07/2026</t>
        </is>
      </c>
      <c r="P24" s="16">
        <f>IF(SUMIFS('2. Utility Breakdown'!$T$6:$T$2000,'2. Utility Breakdown'!$A$6:$A$2000,$A24,'2. Utility Breakdown'!$G$6:$G$2000,"Y")=0,"",IFERROR(SUMIFS('2. Utility Breakdown'!$T$6:$T$2000,'2. Utility Breakdown'!$A$6:$A$2000,$A24,'2. Utility Breakdown'!$G$6:$G$2000,"Y")/INDEX('Property List'!$B$6:$B$35,MATCH($A24,'Property List'!$A$6:$A$35,0)),""))</f>
        <v/>
      </c>
      <c r="Q24" s="12" t="n">
        <v>35.19</v>
      </c>
      <c r="R24" s="15">
        <f>IF(OR(P24="",Q24=""),"",P24-Q24)</f>
        <v/>
      </c>
      <c r="S24" s="17" t="n"/>
    </row>
    <row r="25">
      <c r="A25" s="43" t="inlineStr">
        <is>
          <t>Interlace</t>
        </is>
      </c>
      <c r="B25" s="43" t="inlineStr">
        <is>
          <t>Dallas-Fort Worth Metro</t>
        </is>
      </c>
      <c r="C25" s="43" t="inlineStr">
        <is>
          <t>Y</t>
        </is>
      </c>
      <c r="D25" s="43" t="inlineStr">
        <is>
          <t>A2- PR</t>
        </is>
      </c>
      <c r="E25" s="44" t="n">
        <v>1</v>
      </c>
      <c r="F25" s="44" t="n">
        <v>572</v>
      </c>
      <c r="G25" s="12" t="n">
        <v>834</v>
      </c>
      <c r="H25" s="13">
        <f>IFERROR(G25/F25,"")</f>
        <v/>
      </c>
      <c r="I25" s="12" t="n">
        <v>1199</v>
      </c>
      <c r="J25" s="13">
        <f>IFERROR(I25/F25,"")</f>
        <v/>
      </c>
      <c r="K25" s="44" t="n">
        <v>1</v>
      </c>
      <c r="L25" s="14">
        <f>IFERROR(K25/E25,"")</f>
        <v/>
      </c>
      <c r="M25" s="44" t="n">
        <v>0</v>
      </c>
      <c r="N25" s="15">
        <f>IFERROR(G25-I25,"")</f>
        <v/>
      </c>
      <c r="O25" s="43" t="inlineStr">
        <is>
          <t>08/07/2026</t>
        </is>
      </c>
      <c r="P25" s="16">
        <f>IF(SUMIFS('2. Utility Breakdown'!$T$6:$T$2000,'2. Utility Breakdown'!$A$6:$A$2000,$A25,'2. Utility Breakdown'!$G$6:$G$2000,"Y")=0,"",IFERROR(SUMIFS('2. Utility Breakdown'!$T$6:$T$2000,'2. Utility Breakdown'!$A$6:$A$2000,$A25,'2. Utility Breakdown'!$G$6:$G$2000,"Y")/INDEX('Property List'!$B$6:$B$35,MATCH($A25,'Property List'!$A$6:$A$35,0)),""))</f>
        <v/>
      </c>
      <c r="Q25" s="12" t="n">
        <v>35.19</v>
      </c>
      <c r="R25" s="15">
        <f>IF(OR(P25="",Q25=""),"",P25-Q25)</f>
        <v/>
      </c>
      <c r="S25" s="17" t="n"/>
    </row>
    <row r="26">
      <c r="A26" s="43" t="inlineStr">
        <is>
          <t>Interlace</t>
        </is>
      </c>
      <c r="B26" s="43" t="inlineStr">
        <is>
          <t>Dallas-Fort Worth Metro</t>
        </is>
      </c>
      <c r="C26" s="43" t="inlineStr">
        <is>
          <t>Y</t>
        </is>
      </c>
      <c r="D26" s="43" t="inlineStr">
        <is>
          <t>A2- R</t>
        </is>
      </c>
      <c r="E26" s="44" t="n">
        <v>7</v>
      </c>
      <c r="F26" s="44" t="n">
        <v>572</v>
      </c>
      <c r="G26" s="12" t="n">
        <v>954.71</v>
      </c>
      <c r="H26" s="13">
        <f>IFERROR(G26/F26,"")</f>
        <v/>
      </c>
      <c r="I26" s="12" t="n">
        <v>861.83</v>
      </c>
      <c r="J26" s="13">
        <f>IFERROR(I26/F26,"")</f>
        <v/>
      </c>
      <c r="K26" s="44" t="n">
        <v>6</v>
      </c>
      <c r="L26" s="14">
        <f>IFERROR(K26/E26,"")</f>
        <v/>
      </c>
      <c r="M26" s="44" t="n">
        <v>2</v>
      </c>
      <c r="N26" s="15">
        <f>IFERROR(G26-I26,"")</f>
        <v/>
      </c>
      <c r="O26" s="43" t="inlineStr">
        <is>
          <t>08/07/2026</t>
        </is>
      </c>
      <c r="P26" s="16">
        <f>IF(SUMIFS('2. Utility Breakdown'!$T$6:$T$2000,'2. Utility Breakdown'!$A$6:$A$2000,$A26,'2. Utility Breakdown'!$G$6:$G$2000,"Y")=0,"",IFERROR(SUMIFS('2. Utility Breakdown'!$T$6:$T$2000,'2. Utility Breakdown'!$A$6:$A$2000,$A26,'2. Utility Breakdown'!$G$6:$G$2000,"Y")/INDEX('Property List'!$B$6:$B$35,MATCH($A26,'Property List'!$A$6:$A$35,0)),""))</f>
        <v/>
      </c>
      <c r="Q26" s="12" t="n">
        <v>35.19</v>
      </c>
      <c r="R26" s="15">
        <f>IF(OR(P26="",Q26=""),"",P26-Q26)</f>
        <v/>
      </c>
      <c r="S26" s="17" t="n"/>
    </row>
    <row r="27">
      <c r="A27" s="9" t="inlineStr">
        <is>
          <t>Interlace</t>
        </is>
      </c>
      <c r="B27" s="11" t="n"/>
      <c r="C27" s="11" t="n"/>
      <c r="D27" s="9" t="inlineStr">
        <is>
          <t>Property Total</t>
        </is>
      </c>
      <c r="E27" s="10">
        <f>SUM(E14:E26)</f>
        <v/>
      </c>
      <c r="F27" s="10">
        <f>IFERROR(SUMPRODUCT(E14:E26,F14:F26)/E27,"")</f>
        <v/>
      </c>
      <c r="G27" s="18">
        <f>IFERROR(SUMPRODUCT(E14:E26,G14:G26)/E27,"")</f>
        <v/>
      </c>
      <c r="H27" s="19">
        <f>IFERROR(G27/F27,"")</f>
        <v/>
      </c>
      <c r="I27" s="18">
        <f>IFERROR(SUMPRODUCT(E14:E26,I14:I26)/E27,"")</f>
        <v/>
      </c>
      <c r="J27" s="19">
        <f>IFERROR(I27/F27,"")</f>
        <v/>
      </c>
      <c r="K27" s="10">
        <f>SUM(K14:K26)</f>
        <v/>
      </c>
      <c r="L27" s="20">
        <f>IFERROR(K27/E27,"")</f>
        <v/>
      </c>
      <c r="M27" s="10">
        <f>SUM(M14:M26)</f>
        <v/>
      </c>
      <c r="N27" s="18">
        <f>IFERROR(G27-I27,"")</f>
        <v/>
      </c>
      <c r="O27" s="11" t="n"/>
      <c r="P27" s="21">
        <f>P26</f>
        <v/>
      </c>
      <c r="Q27" s="21">
        <f>Q26</f>
        <v/>
      </c>
      <c r="R27" s="18">
        <f>IF(OR(P27="",Q27=""),"",P27-Q27)</f>
        <v/>
      </c>
      <c r="S27" s="11" t="n"/>
    </row>
    <row r="28">
      <c r="A28" s="43" t="inlineStr">
        <is>
          <t>Monticello Crossroads</t>
        </is>
      </c>
      <c r="B28" s="43" t="inlineStr">
        <is>
          <t>Dallas-Fort Worth Metro</t>
        </is>
      </c>
      <c r="C28" s="43" t="inlineStr">
        <is>
          <t>Y</t>
        </is>
      </c>
      <c r="D28" s="43" t="inlineStr">
        <is>
          <t>A3-R</t>
        </is>
      </c>
      <c r="E28" s="44" t="n">
        <v>2</v>
      </c>
      <c r="F28" s="44" t="n">
        <v>698</v>
      </c>
      <c r="G28" s="12" t="n">
        <v>1310</v>
      </c>
      <c r="H28" s="13">
        <f>IFERROR(G28/F28,"")</f>
        <v/>
      </c>
      <c r="I28" s="12" t="n">
        <v>1006</v>
      </c>
      <c r="J28" s="13">
        <f>IFERROR(I28/F28,"")</f>
        <v/>
      </c>
      <c r="K28" s="44" t="n">
        <v>2</v>
      </c>
      <c r="L28" s="14">
        <f>IFERROR(K28/E28,"")</f>
        <v/>
      </c>
      <c r="M28" s="44" t="n">
        <v>0</v>
      </c>
      <c r="N28" s="15">
        <f>IFERROR(G28-I28,"")</f>
        <v/>
      </c>
      <c r="O28" s="43" t="inlineStr">
        <is>
          <t>08/07/2026</t>
        </is>
      </c>
      <c r="P28" s="16">
        <f>IF(SUMIFS('2. Utility Breakdown'!$T$6:$T$2000,'2. Utility Breakdown'!$A$6:$A$2000,$A28,'2. Utility Breakdown'!$G$6:$G$2000,"Y")=0,"",IFERROR(SUMIFS('2. Utility Breakdown'!$T$6:$T$2000,'2. Utility Breakdown'!$A$6:$A$2000,$A28,'2. Utility Breakdown'!$G$6:$G$2000,"Y")/INDEX('Property List'!$B$6:$B$35,MATCH($A28,'Property List'!$A$6:$A$35,0)),""))</f>
        <v/>
      </c>
      <c r="Q28" s="12" t="n">
        <v>69.09</v>
      </c>
      <c r="R28" s="15">
        <f>IF(OR(P28="",Q28=""),"",P28-Q28)</f>
        <v/>
      </c>
      <c r="S28" s="17" t="n"/>
    </row>
    <row r="29">
      <c r="A29" s="43" t="inlineStr">
        <is>
          <t>Monticello Crossroads</t>
        </is>
      </c>
      <c r="B29" s="43" t="inlineStr">
        <is>
          <t>Dallas-Fort Worth Metro</t>
        </is>
      </c>
      <c r="C29" s="43" t="inlineStr">
        <is>
          <t>Y</t>
        </is>
      </c>
      <c r="D29" s="43" t="inlineStr">
        <is>
          <t>A4</t>
        </is>
      </c>
      <c r="E29" s="44" t="n">
        <v>1</v>
      </c>
      <c r="F29" s="44" t="n">
        <v>715</v>
      </c>
      <c r="G29" s="12" t="n">
        <v>1310</v>
      </c>
      <c r="H29" s="13">
        <f>IFERROR(G29/F29,"")</f>
        <v/>
      </c>
      <c r="I29" s="12" t="n">
        <v>0</v>
      </c>
      <c r="J29" s="13">
        <f>IFERROR(I29/F29,"")</f>
        <v/>
      </c>
      <c r="K29" s="44" t="n">
        <v>0</v>
      </c>
      <c r="L29" s="14">
        <f>IFERROR(K29/E29,"")</f>
        <v/>
      </c>
      <c r="M29" s="44" t="n">
        <v>1</v>
      </c>
      <c r="N29" s="15">
        <f>IFERROR(G29-I29,"")</f>
        <v/>
      </c>
      <c r="O29" s="43" t="inlineStr">
        <is>
          <t>08/07/2026</t>
        </is>
      </c>
      <c r="P29" s="16">
        <f>IF(SUMIFS('2. Utility Breakdown'!$T$6:$T$2000,'2. Utility Breakdown'!$A$6:$A$2000,$A29,'2. Utility Breakdown'!$G$6:$G$2000,"Y")=0,"",IFERROR(SUMIFS('2. Utility Breakdown'!$T$6:$T$2000,'2. Utility Breakdown'!$A$6:$A$2000,$A29,'2. Utility Breakdown'!$G$6:$G$2000,"Y")/INDEX('Property List'!$B$6:$B$35,MATCH($A29,'Property List'!$A$6:$A$35,0)),""))</f>
        <v/>
      </c>
      <c r="Q29" s="12" t="n">
        <v>69.09</v>
      </c>
      <c r="R29" s="15">
        <f>IF(OR(P29="",Q29=""),"",P29-Q29)</f>
        <v/>
      </c>
      <c r="S29" s="17" t="n"/>
    </row>
    <row r="30">
      <c r="A30" s="43" t="inlineStr">
        <is>
          <t>Monticello Crossroads</t>
        </is>
      </c>
      <c r="B30" s="43" t="inlineStr">
        <is>
          <t>Dallas-Fort Worth Metro</t>
        </is>
      </c>
      <c r="C30" s="43" t="inlineStr">
        <is>
          <t>Y</t>
        </is>
      </c>
      <c r="D30" s="43" t="inlineStr">
        <is>
          <t>A4-R</t>
        </is>
      </c>
      <c r="E30" s="44" t="n">
        <v>1</v>
      </c>
      <c r="F30" s="44" t="n">
        <v>715</v>
      </c>
      <c r="G30" s="12" t="n">
        <v>1320</v>
      </c>
      <c r="H30" s="13">
        <f>IFERROR(G30/F30,"")</f>
        <v/>
      </c>
      <c r="I30" s="12" t="n">
        <v>1175</v>
      </c>
      <c r="J30" s="13">
        <f>IFERROR(I30/F30,"")</f>
        <v/>
      </c>
      <c r="K30" s="44" t="n">
        <v>1</v>
      </c>
      <c r="L30" s="14">
        <f>IFERROR(K30/E30,"")</f>
        <v/>
      </c>
      <c r="M30" s="44" t="n">
        <v>0</v>
      </c>
      <c r="N30" s="15">
        <f>IFERROR(G30-I30,"")</f>
        <v/>
      </c>
      <c r="O30" s="43" t="inlineStr">
        <is>
          <t>08/07/2026</t>
        </is>
      </c>
      <c r="P30" s="16">
        <f>IF(SUMIFS('2. Utility Breakdown'!$T$6:$T$2000,'2. Utility Breakdown'!$A$6:$A$2000,$A30,'2. Utility Breakdown'!$G$6:$G$2000,"Y")=0,"",IFERROR(SUMIFS('2. Utility Breakdown'!$T$6:$T$2000,'2. Utility Breakdown'!$A$6:$A$2000,$A30,'2. Utility Breakdown'!$G$6:$G$2000,"Y")/INDEX('Property List'!$B$6:$B$35,MATCH($A30,'Property List'!$A$6:$A$35,0)),""))</f>
        <v/>
      </c>
      <c r="Q30" s="12" t="n">
        <v>69.09</v>
      </c>
      <c r="R30" s="15">
        <f>IF(OR(P30="",Q30=""),"",P30-Q30)</f>
        <v/>
      </c>
      <c r="S30" s="17" t="n"/>
    </row>
    <row r="31">
      <c r="A31" s="43" t="inlineStr">
        <is>
          <t>Monticello Crossroads</t>
        </is>
      </c>
      <c r="B31" s="43" t="inlineStr">
        <is>
          <t>Dallas-Fort Worth Metro</t>
        </is>
      </c>
      <c r="C31" s="43" t="inlineStr">
        <is>
          <t>Y</t>
        </is>
      </c>
      <c r="D31" s="43" t="inlineStr">
        <is>
          <t>B1</t>
        </is>
      </c>
      <c r="E31" s="44" t="n">
        <v>2</v>
      </c>
      <c r="F31" s="44" t="n">
        <v>815</v>
      </c>
      <c r="G31" s="12" t="n">
        <v>1310</v>
      </c>
      <c r="H31" s="13">
        <f>IFERROR(G31/F31,"")</f>
        <v/>
      </c>
      <c r="I31" s="12" t="n">
        <v>1140</v>
      </c>
      <c r="J31" s="13">
        <f>IFERROR(I31/F31,"")</f>
        <v/>
      </c>
      <c r="K31" s="44" t="n">
        <v>2</v>
      </c>
      <c r="L31" s="14">
        <f>IFERROR(K31/E31,"")</f>
        <v/>
      </c>
      <c r="M31" s="44" t="n">
        <v>0</v>
      </c>
      <c r="N31" s="15">
        <f>IFERROR(G31-I31,"")</f>
        <v/>
      </c>
      <c r="O31" s="43" t="inlineStr">
        <is>
          <t>08/07/2026</t>
        </is>
      </c>
      <c r="P31" s="16">
        <f>IF(SUMIFS('2. Utility Breakdown'!$T$6:$T$2000,'2. Utility Breakdown'!$A$6:$A$2000,$A31,'2. Utility Breakdown'!$G$6:$G$2000,"Y")=0,"",IFERROR(SUMIFS('2. Utility Breakdown'!$T$6:$T$2000,'2. Utility Breakdown'!$A$6:$A$2000,$A31,'2. Utility Breakdown'!$G$6:$G$2000,"Y")/INDEX('Property List'!$B$6:$B$35,MATCH($A31,'Property List'!$A$6:$A$35,0)),""))</f>
        <v/>
      </c>
      <c r="Q31" s="12" t="n">
        <v>69.09</v>
      </c>
      <c r="R31" s="15">
        <f>IF(OR(P31="",Q31=""),"",P31-Q31)</f>
        <v/>
      </c>
      <c r="S31" s="17" t="n"/>
    </row>
    <row r="32">
      <c r="A32" s="43" t="inlineStr">
        <is>
          <t>Monticello Crossroads</t>
        </is>
      </c>
      <c r="B32" s="43" t="inlineStr">
        <is>
          <t>Dallas-Fort Worth Metro</t>
        </is>
      </c>
      <c r="C32" s="43" t="inlineStr">
        <is>
          <t>Y</t>
        </is>
      </c>
      <c r="D32" s="43" t="inlineStr">
        <is>
          <t>B1-R</t>
        </is>
      </c>
      <c r="E32" s="44" t="n">
        <v>6</v>
      </c>
      <c r="F32" s="44" t="n">
        <v>815</v>
      </c>
      <c r="G32" s="12" t="n">
        <v>1333.33</v>
      </c>
      <c r="H32" s="13">
        <f>IFERROR(G32/F32,"")</f>
        <v/>
      </c>
      <c r="I32" s="12" t="n">
        <v>1170</v>
      </c>
      <c r="J32" s="13">
        <f>IFERROR(I32/F32,"")</f>
        <v/>
      </c>
      <c r="K32" s="44" t="n">
        <v>5</v>
      </c>
      <c r="L32" s="14">
        <f>IFERROR(K32/E32,"")</f>
        <v/>
      </c>
      <c r="M32" s="44" t="n">
        <v>0</v>
      </c>
      <c r="N32" s="15">
        <f>IFERROR(G32-I32,"")</f>
        <v/>
      </c>
      <c r="O32" s="43" t="inlineStr">
        <is>
          <t>08/07/2026</t>
        </is>
      </c>
      <c r="P32" s="16">
        <f>IF(SUMIFS('2. Utility Breakdown'!$T$6:$T$2000,'2. Utility Breakdown'!$A$6:$A$2000,$A32,'2. Utility Breakdown'!$G$6:$G$2000,"Y")=0,"",IFERROR(SUMIFS('2. Utility Breakdown'!$T$6:$T$2000,'2. Utility Breakdown'!$A$6:$A$2000,$A32,'2. Utility Breakdown'!$G$6:$G$2000,"Y")/INDEX('Property List'!$B$6:$B$35,MATCH($A32,'Property List'!$A$6:$A$35,0)),""))</f>
        <v/>
      </c>
      <c r="Q32" s="12" t="n">
        <v>69.09</v>
      </c>
      <c r="R32" s="15">
        <f>IF(OR(P32="",Q32=""),"",P32-Q32)</f>
        <v/>
      </c>
      <c r="S32" s="17" t="n"/>
    </row>
    <row r="33">
      <c r="A33" s="43" t="inlineStr">
        <is>
          <t>Monticello Crossroads</t>
        </is>
      </c>
      <c r="B33" s="43" t="inlineStr">
        <is>
          <t>Dallas-Fort Worth Metro</t>
        </is>
      </c>
      <c r="C33" s="43" t="inlineStr">
        <is>
          <t>Y</t>
        </is>
      </c>
      <c r="D33" s="43" t="inlineStr">
        <is>
          <t>B2-R</t>
        </is>
      </c>
      <c r="E33" s="44" t="n">
        <v>13</v>
      </c>
      <c r="F33" s="44" t="n">
        <v>863</v>
      </c>
      <c r="G33" s="12" t="n">
        <v>1327.69</v>
      </c>
      <c r="H33" s="13">
        <f>IFERROR(G33/F33,"")</f>
        <v/>
      </c>
      <c r="I33" s="12" t="n">
        <v>1181.67</v>
      </c>
      <c r="J33" s="13">
        <f>IFERROR(I33/F33,"")</f>
        <v/>
      </c>
      <c r="K33" s="44" t="n">
        <v>12</v>
      </c>
      <c r="L33" s="14">
        <f>IFERROR(K33/E33,"")</f>
        <v/>
      </c>
      <c r="M33" s="44" t="n">
        <v>2</v>
      </c>
      <c r="N33" s="15">
        <f>IFERROR(G33-I33,"")</f>
        <v/>
      </c>
      <c r="O33" s="43" t="inlineStr">
        <is>
          <t>08/07/2026</t>
        </is>
      </c>
      <c r="P33" s="16">
        <f>IF(SUMIFS('2. Utility Breakdown'!$T$6:$T$2000,'2. Utility Breakdown'!$A$6:$A$2000,$A33,'2. Utility Breakdown'!$G$6:$G$2000,"Y")=0,"",IFERROR(SUMIFS('2. Utility Breakdown'!$T$6:$T$2000,'2. Utility Breakdown'!$A$6:$A$2000,$A33,'2. Utility Breakdown'!$G$6:$G$2000,"Y")/INDEX('Property List'!$B$6:$B$35,MATCH($A33,'Property List'!$A$6:$A$35,0)),""))</f>
        <v/>
      </c>
      <c r="Q33" s="12" t="n">
        <v>69.09</v>
      </c>
      <c r="R33" s="15">
        <f>IF(OR(P33="",Q33=""),"",P33-Q33)</f>
        <v/>
      </c>
      <c r="S33" s="17" t="n"/>
    </row>
    <row r="34">
      <c r="A34" s="43" t="inlineStr">
        <is>
          <t>Monticello Crossroads</t>
        </is>
      </c>
      <c r="B34" s="43" t="inlineStr">
        <is>
          <t>Dallas-Fort Worth Metro</t>
        </is>
      </c>
      <c r="C34" s="43" t="inlineStr">
        <is>
          <t>Y</t>
        </is>
      </c>
      <c r="D34" s="43" t="inlineStr">
        <is>
          <t>B3-R</t>
        </is>
      </c>
      <c r="E34" s="44" t="n">
        <v>2</v>
      </c>
      <c r="F34" s="44" t="n">
        <v>1000</v>
      </c>
      <c r="G34" s="12" t="n">
        <v>1540</v>
      </c>
      <c r="H34" s="13">
        <f>IFERROR(G34/F34,"")</f>
        <v/>
      </c>
      <c r="I34" s="12" t="n">
        <v>1266</v>
      </c>
      <c r="J34" s="13">
        <f>IFERROR(I34/F34,"")</f>
        <v/>
      </c>
      <c r="K34" s="44" t="n">
        <v>2</v>
      </c>
      <c r="L34" s="14">
        <f>IFERROR(K34/E34,"")</f>
        <v/>
      </c>
      <c r="M34" s="44" t="n">
        <v>0</v>
      </c>
      <c r="N34" s="15">
        <f>IFERROR(G34-I34,"")</f>
        <v/>
      </c>
      <c r="O34" s="43" t="inlineStr">
        <is>
          <t>08/07/2026</t>
        </is>
      </c>
      <c r="P34" s="16">
        <f>IF(SUMIFS('2. Utility Breakdown'!$T$6:$T$2000,'2. Utility Breakdown'!$A$6:$A$2000,$A34,'2. Utility Breakdown'!$G$6:$G$2000,"Y")=0,"",IFERROR(SUMIFS('2. Utility Breakdown'!$T$6:$T$2000,'2. Utility Breakdown'!$A$6:$A$2000,$A34,'2. Utility Breakdown'!$G$6:$G$2000,"Y")/INDEX('Property List'!$B$6:$B$35,MATCH($A34,'Property List'!$A$6:$A$35,0)),""))</f>
        <v/>
      </c>
      <c r="Q34" s="12" t="n">
        <v>69.09</v>
      </c>
      <c r="R34" s="15">
        <f>IF(OR(P34="",Q34=""),"",P34-Q34)</f>
        <v/>
      </c>
      <c r="S34" s="17" t="n"/>
    </row>
    <row r="35">
      <c r="A35" s="43" t="inlineStr">
        <is>
          <t>Monticello Crossroads</t>
        </is>
      </c>
      <c r="B35" s="43" t="inlineStr">
        <is>
          <t>Dallas-Fort Worth Metro</t>
        </is>
      </c>
      <c r="C35" s="43" t="inlineStr">
        <is>
          <t>Y</t>
        </is>
      </c>
      <c r="D35" s="43" t="inlineStr">
        <is>
          <t>B4</t>
        </is>
      </c>
      <c r="E35" s="44" t="n">
        <v>4</v>
      </c>
      <c r="F35" s="44" t="n">
        <v>1240</v>
      </c>
      <c r="G35" s="12" t="n">
        <v>1575</v>
      </c>
      <c r="H35" s="13">
        <f>IFERROR(G35/F35,"")</f>
        <v/>
      </c>
      <c r="I35" s="12" t="n">
        <v>1345.75</v>
      </c>
      <c r="J35" s="13">
        <f>IFERROR(I35/F35,"")</f>
        <v/>
      </c>
      <c r="K35" s="44" t="n">
        <v>4</v>
      </c>
      <c r="L35" s="14">
        <f>IFERROR(K35/E35,"")</f>
        <v/>
      </c>
      <c r="M35" s="44" t="n">
        <v>0</v>
      </c>
      <c r="N35" s="15">
        <f>IFERROR(G35-I35,"")</f>
        <v/>
      </c>
      <c r="O35" s="43" t="inlineStr">
        <is>
          <t>08/07/2026</t>
        </is>
      </c>
      <c r="P35" s="16">
        <f>IF(SUMIFS('2. Utility Breakdown'!$T$6:$T$2000,'2. Utility Breakdown'!$A$6:$A$2000,$A35,'2. Utility Breakdown'!$G$6:$G$2000,"Y")=0,"",IFERROR(SUMIFS('2. Utility Breakdown'!$T$6:$T$2000,'2. Utility Breakdown'!$A$6:$A$2000,$A35,'2. Utility Breakdown'!$G$6:$G$2000,"Y")/INDEX('Property List'!$B$6:$B$35,MATCH($A35,'Property List'!$A$6:$A$35,0)),""))</f>
        <v/>
      </c>
      <c r="Q35" s="12" t="n">
        <v>69.09</v>
      </c>
      <c r="R35" s="15">
        <f>IF(OR(P35="",Q35=""),"",P35-Q35)</f>
        <v/>
      </c>
      <c r="S35" s="17" t="n"/>
    </row>
    <row r="36">
      <c r="A36" s="43" t="inlineStr">
        <is>
          <t>Monticello Crossroads</t>
        </is>
      </c>
      <c r="B36" s="43" t="inlineStr">
        <is>
          <t>Dallas-Fort Worth Metro</t>
        </is>
      </c>
      <c r="C36" s="43" t="inlineStr">
        <is>
          <t>Y</t>
        </is>
      </c>
      <c r="D36" s="43" t="inlineStr">
        <is>
          <t>B4-R</t>
        </is>
      </c>
      <c r="E36" s="44" t="n">
        <v>25</v>
      </c>
      <c r="F36" s="44" t="n">
        <v>1240</v>
      </c>
      <c r="G36" s="12" t="n">
        <v>1420.2</v>
      </c>
      <c r="H36" s="13">
        <f>IFERROR(G36/F36,"")</f>
        <v/>
      </c>
      <c r="I36" s="12" t="n">
        <v>1296.09</v>
      </c>
      <c r="J36" s="13">
        <f>IFERROR(I36/F36,"")</f>
        <v/>
      </c>
      <c r="K36" s="44" t="n">
        <v>23</v>
      </c>
      <c r="L36" s="14">
        <f>IFERROR(K36/E36,"")</f>
        <v/>
      </c>
      <c r="M36" s="44" t="n">
        <v>1</v>
      </c>
      <c r="N36" s="15">
        <f>IFERROR(G36-I36,"")</f>
        <v/>
      </c>
      <c r="O36" s="43" t="inlineStr">
        <is>
          <t>08/07/2026</t>
        </is>
      </c>
      <c r="P36" s="16">
        <f>IF(SUMIFS('2. Utility Breakdown'!$T$6:$T$2000,'2. Utility Breakdown'!$A$6:$A$2000,$A36,'2. Utility Breakdown'!$G$6:$G$2000,"Y")=0,"",IFERROR(SUMIFS('2. Utility Breakdown'!$T$6:$T$2000,'2. Utility Breakdown'!$A$6:$A$2000,$A36,'2. Utility Breakdown'!$G$6:$G$2000,"Y")/INDEX('Property List'!$B$6:$B$35,MATCH($A36,'Property List'!$A$6:$A$35,0)),""))</f>
        <v/>
      </c>
      <c r="Q36" s="12" t="n">
        <v>69.09</v>
      </c>
      <c r="R36" s="15">
        <f>IF(OR(P36="",Q36=""),"",P36-Q36)</f>
        <v/>
      </c>
      <c r="S36" s="17" t="n"/>
    </row>
    <row r="37">
      <c r="A37" s="43" t="inlineStr">
        <is>
          <t>Monticello Crossroads</t>
        </is>
      </c>
      <c r="B37" s="43" t="inlineStr">
        <is>
          <t>Dallas-Fort Worth Metro</t>
        </is>
      </c>
      <c r="C37" s="43" t="inlineStr">
        <is>
          <t>Y</t>
        </is>
      </c>
      <c r="D37" s="43" t="inlineStr">
        <is>
          <t>C1</t>
        </is>
      </c>
      <c r="E37" s="44" t="n">
        <v>4</v>
      </c>
      <c r="F37" s="44" t="n">
        <v>1217</v>
      </c>
      <c r="G37" s="12" t="n">
        <v>1445</v>
      </c>
      <c r="H37" s="13">
        <f>IFERROR(G37/F37,"")</f>
        <v/>
      </c>
      <c r="I37" s="12" t="n">
        <v>1281.25</v>
      </c>
      <c r="J37" s="13">
        <f>IFERROR(I37/F37,"")</f>
        <v/>
      </c>
      <c r="K37" s="44" t="n">
        <v>4</v>
      </c>
      <c r="L37" s="14">
        <f>IFERROR(K37/E37,"")</f>
        <v/>
      </c>
      <c r="M37" s="44" t="n">
        <v>0</v>
      </c>
      <c r="N37" s="15">
        <f>IFERROR(G37-I37,"")</f>
        <v/>
      </c>
      <c r="O37" s="43" t="inlineStr">
        <is>
          <t>08/07/2026</t>
        </is>
      </c>
      <c r="P37" s="16">
        <f>IF(SUMIFS('2. Utility Breakdown'!$T$6:$T$2000,'2. Utility Breakdown'!$A$6:$A$2000,$A37,'2. Utility Breakdown'!$G$6:$G$2000,"Y")=0,"",IFERROR(SUMIFS('2. Utility Breakdown'!$T$6:$T$2000,'2. Utility Breakdown'!$A$6:$A$2000,$A37,'2. Utility Breakdown'!$G$6:$G$2000,"Y")/INDEX('Property List'!$B$6:$B$35,MATCH($A37,'Property List'!$A$6:$A$35,0)),""))</f>
        <v/>
      </c>
      <c r="Q37" s="12" t="n">
        <v>69.09</v>
      </c>
      <c r="R37" s="15">
        <f>IF(OR(P37="",Q37=""),"",P37-Q37)</f>
        <v/>
      </c>
      <c r="S37" s="17" t="n"/>
    </row>
    <row r="38">
      <c r="A38" s="43" t="inlineStr">
        <is>
          <t>Monticello Crossroads</t>
        </is>
      </c>
      <c r="B38" s="43" t="inlineStr">
        <is>
          <t>Dallas-Fort Worth Metro</t>
        </is>
      </c>
      <c r="C38" s="43" t="inlineStr">
        <is>
          <t>Y</t>
        </is>
      </c>
      <c r="D38" s="43" t="inlineStr">
        <is>
          <t>C1-R</t>
        </is>
      </c>
      <c r="E38" s="44" t="n">
        <v>25</v>
      </c>
      <c r="F38" s="44" t="n">
        <v>1217</v>
      </c>
      <c r="G38" s="12" t="n">
        <v>1505.4</v>
      </c>
      <c r="H38" s="13">
        <f>IFERROR(G38/F38,"")</f>
        <v/>
      </c>
      <c r="I38" s="12" t="n">
        <v>1402.44</v>
      </c>
      <c r="J38" s="13">
        <f>IFERROR(I38/F38,"")</f>
        <v/>
      </c>
      <c r="K38" s="44" t="n">
        <v>25</v>
      </c>
      <c r="L38" s="14">
        <f>IFERROR(K38/E38,"")</f>
        <v/>
      </c>
      <c r="M38" s="44" t="n">
        <v>0</v>
      </c>
      <c r="N38" s="15">
        <f>IFERROR(G38-I38,"")</f>
        <v/>
      </c>
      <c r="O38" s="43" t="inlineStr">
        <is>
          <t>08/07/2026</t>
        </is>
      </c>
      <c r="P38" s="16">
        <f>IF(SUMIFS('2. Utility Breakdown'!$T$6:$T$2000,'2. Utility Breakdown'!$A$6:$A$2000,$A38,'2. Utility Breakdown'!$G$6:$G$2000,"Y")=0,"",IFERROR(SUMIFS('2. Utility Breakdown'!$T$6:$T$2000,'2. Utility Breakdown'!$A$6:$A$2000,$A38,'2. Utility Breakdown'!$G$6:$G$2000,"Y")/INDEX('Property List'!$B$6:$B$35,MATCH($A38,'Property List'!$A$6:$A$35,0)),""))</f>
        <v/>
      </c>
      <c r="Q38" s="12" t="n">
        <v>69.09</v>
      </c>
      <c r="R38" s="15">
        <f>IF(OR(P38="",Q38=""),"",P38-Q38)</f>
        <v/>
      </c>
      <c r="S38" s="17" t="n"/>
    </row>
    <row r="39">
      <c r="A39" s="43" t="inlineStr">
        <is>
          <t>Monticello Crossroads</t>
        </is>
      </c>
      <c r="B39" s="43" t="inlineStr">
        <is>
          <t>Dallas-Fort Worth Metro</t>
        </is>
      </c>
      <c r="C39" s="43" t="inlineStr">
        <is>
          <t>Y</t>
        </is>
      </c>
      <c r="D39" s="43" t="inlineStr">
        <is>
          <t>A1</t>
        </is>
      </c>
      <c r="E39" s="44" t="n">
        <v>1</v>
      </c>
      <c r="F39" s="44" t="n">
        <v>522</v>
      </c>
      <c r="G39" s="12" t="n">
        <v>1025</v>
      </c>
      <c r="H39" s="13">
        <f>IFERROR(G39/F39,"")</f>
        <v/>
      </c>
      <c r="I39" s="12" t="n">
        <v>880</v>
      </c>
      <c r="J39" s="13">
        <f>IFERROR(I39/F39,"")</f>
        <v/>
      </c>
      <c r="K39" s="44" t="n">
        <v>1</v>
      </c>
      <c r="L39" s="14">
        <f>IFERROR(K39/E39,"")</f>
        <v/>
      </c>
      <c r="M39" s="44" t="n">
        <v>0</v>
      </c>
      <c r="N39" s="15">
        <f>IFERROR(G39-I39,"")</f>
        <v/>
      </c>
      <c r="O39" s="43" t="inlineStr">
        <is>
          <t>08/07/2026</t>
        </is>
      </c>
      <c r="P39" s="16">
        <f>IF(SUMIFS('2. Utility Breakdown'!$T$6:$T$2000,'2. Utility Breakdown'!$A$6:$A$2000,$A39,'2. Utility Breakdown'!$G$6:$G$2000,"Y")=0,"",IFERROR(SUMIFS('2. Utility Breakdown'!$T$6:$T$2000,'2. Utility Breakdown'!$A$6:$A$2000,$A39,'2. Utility Breakdown'!$G$6:$G$2000,"Y")/INDEX('Property List'!$B$6:$B$35,MATCH($A39,'Property List'!$A$6:$A$35,0)),""))</f>
        <v/>
      </c>
      <c r="Q39" s="12" t="n">
        <v>69.09</v>
      </c>
      <c r="R39" s="15">
        <f>IF(OR(P39="",Q39=""),"",P39-Q39)</f>
        <v/>
      </c>
      <c r="S39" s="17" t="n"/>
    </row>
    <row r="40">
      <c r="A40" s="43" t="inlineStr">
        <is>
          <t>Monticello Crossroads</t>
        </is>
      </c>
      <c r="B40" s="43" t="inlineStr">
        <is>
          <t>Dallas-Fort Worth Metro</t>
        </is>
      </c>
      <c r="C40" s="43" t="inlineStr">
        <is>
          <t>Y</t>
        </is>
      </c>
      <c r="D40" s="43" t="inlineStr">
        <is>
          <t>A1-R</t>
        </is>
      </c>
      <c r="E40" s="44" t="n">
        <v>7</v>
      </c>
      <c r="F40" s="44" t="n">
        <v>522</v>
      </c>
      <c r="G40" s="12" t="n">
        <v>935</v>
      </c>
      <c r="H40" s="13">
        <f>IFERROR(G40/F40,"")</f>
        <v/>
      </c>
      <c r="I40" s="12" t="n">
        <v>839.5700000000001</v>
      </c>
      <c r="J40" s="13">
        <f>IFERROR(I40/F40,"")</f>
        <v/>
      </c>
      <c r="K40" s="44" t="n">
        <v>7</v>
      </c>
      <c r="L40" s="14">
        <f>IFERROR(K40/E40,"")</f>
        <v/>
      </c>
      <c r="M40" s="44" t="n">
        <v>0</v>
      </c>
      <c r="N40" s="15">
        <f>IFERROR(G40-I40,"")</f>
        <v/>
      </c>
      <c r="O40" s="43" t="inlineStr">
        <is>
          <t>08/07/2026</t>
        </is>
      </c>
      <c r="P40" s="16">
        <f>IF(SUMIFS('2. Utility Breakdown'!$T$6:$T$2000,'2. Utility Breakdown'!$A$6:$A$2000,$A40,'2. Utility Breakdown'!$G$6:$G$2000,"Y")=0,"",IFERROR(SUMIFS('2. Utility Breakdown'!$T$6:$T$2000,'2. Utility Breakdown'!$A$6:$A$2000,$A40,'2. Utility Breakdown'!$G$6:$G$2000,"Y")/INDEX('Property List'!$B$6:$B$35,MATCH($A40,'Property List'!$A$6:$A$35,0)),""))</f>
        <v/>
      </c>
      <c r="Q40" s="12" t="n">
        <v>69.09</v>
      </c>
      <c r="R40" s="15">
        <f>IF(OR(P40="",Q40=""),"",P40-Q40)</f>
        <v/>
      </c>
      <c r="S40" s="17" t="n"/>
    </row>
    <row r="41">
      <c r="A41" s="43" t="inlineStr">
        <is>
          <t>Monticello Crossroads</t>
        </is>
      </c>
      <c r="B41" s="43" t="inlineStr">
        <is>
          <t>Dallas-Fort Worth Metro</t>
        </is>
      </c>
      <c r="C41" s="43" t="inlineStr">
        <is>
          <t>Y</t>
        </is>
      </c>
      <c r="D41" s="43" t="inlineStr">
        <is>
          <t>A2-R</t>
        </is>
      </c>
      <c r="E41" s="44" t="n">
        <v>12</v>
      </c>
      <c r="F41" s="44" t="n">
        <v>682</v>
      </c>
      <c r="G41" s="12" t="n">
        <v>963.33</v>
      </c>
      <c r="H41" s="13">
        <f>IFERROR(G41/F41,"")</f>
        <v/>
      </c>
      <c r="I41" s="12" t="n">
        <v>878.55</v>
      </c>
      <c r="J41" s="13">
        <f>IFERROR(I41/F41,"")</f>
        <v/>
      </c>
      <c r="K41" s="44" t="n">
        <v>11</v>
      </c>
      <c r="L41" s="14">
        <f>IFERROR(K41/E41,"")</f>
        <v/>
      </c>
      <c r="M41" s="44" t="n">
        <v>1</v>
      </c>
      <c r="N41" s="15">
        <f>IFERROR(G41-I41,"")</f>
        <v/>
      </c>
      <c r="O41" s="43" t="inlineStr">
        <is>
          <t>08/07/2026</t>
        </is>
      </c>
      <c r="P41" s="16">
        <f>IF(SUMIFS('2. Utility Breakdown'!$T$6:$T$2000,'2. Utility Breakdown'!$A$6:$A$2000,$A41,'2. Utility Breakdown'!$G$6:$G$2000,"Y")=0,"",IFERROR(SUMIFS('2. Utility Breakdown'!$T$6:$T$2000,'2. Utility Breakdown'!$A$6:$A$2000,$A41,'2. Utility Breakdown'!$G$6:$G$2000,"Y")/INDEX('Property List'!$B$6:$B$35,MATCH($A41,'Property List'!$A$6:$A$35,0)),""))</f>
        <v/>
      </c>
      <c r="Q41" s="12" t="n">
        <v>69.09</v>
      </c>
      <c r="R41" s="15">
        <f>IF(OR(P41="",Q41=""),"",P41-Q41)</f>
        <v/>
      </c>
      <c r="S41" s="17" t="n"/>
    </row>
    <row r="42">
      <c r="A42" s="9" t="inlineStr">
        <is>
          <t>Monticello Crossroads</t>
        </is>
      </c>
      <c r="B42" s="11" t="n"/>
      <c r="C42" s="11" t="n"/>
      <c r="D42" s="9" t="inlineStr">
        <is>
          <t>Property Total</t>
        </is>
      </c>
      <c r="E42" s="10">
        <f>SUM(E28:E41)</f>
        <v/>
      </c>
      <c r="F42" s="10">
        <f>IFERROR(SUMPRODUCT(E28:E41,F28:F41)/E42,"")</f>
        <v/>
      </c>
      <c r="G42" s="18">
        <f>IFERROR(SUMPRODUCT(E28:E41,G28:G41)/E42,"")</f>
        <v/>
      </c>
      <c r="H42" s="19">
        <f>IFERROR(G42/F42,"")</f>
        <v/>
      </c>
      <c r="I42" s="18">
        <f>IFERROR(SUMPRODUCT(E28:E41,I28:I41)/E42,"")</f>
        <v/>
      </c>
      <c r="J42" s="19">
        <f>IFERROR(I42/F42,"")</f>
        <v/>
      </c>
      <c r="K42" s="10">
        <f>SUM(K28:K41)</f>
        <v/>
      </c>
      <c r="L42" s="20">
        <f>IFERROR(K42/E42,"")</f>
        <v/>
      </c>
      <c r="M42" s="10">
        <f>SUM(M28:M41)</f>
        <v/>
      </c>
      <c r="N42" s="18">
        <f>IFERROR(G42-I42,"")</f>
        <v/>
      </c>
      <c r="O42" s="11" t="n"/>
      <c r="P42" s="21">
        <f>P41</f>
        <v/>
      </c>
      <c r="Q42" s="21">
        <f>Q41</f>
        <v/>
      </c>
      <c r="R42" s="18">
        <f>IF(OR(P42="",Q42=""),"",P42-Q42)</f>
        <v/>
      </c>
      <c r="S42" s="11" t="n"/>
    </row>
    <row r="43">
      <c r="A43" s="43" t="inlineStr">
        <is>
          <t>Muse</t>
        </is>
      </c>
      <c r="B43" s="43" t="inlineStr">
        <is>
          <t>Dallas-Fort Worth Metro</t>
        </is>
      </c>
      <c r="C43" s="43" t="inlineStr">
        <is>
          <t>Y</t>
        </is>
      </c>
      <c r="D43" s="43" t="inlineStr">
        <is>
          <t>A1</t>
        </is>
      </c>
      <c r="E43" s="44" t="n">
        <v>21</v>
      </c>
      <c r="F43" s="44" t="n">
        <v>520</v>
      </c>
      <c r="G43" s="12" t="n">
        <v>769</v>
      </c>
      <c r="H43" s="13">
        <f>IFERROR(G43/F43,"")</f>
        <v/>
      </c>
      <c r="I43" s="12" t="n">
        <v>751.1900000000001</v>
      </c>
      <c r="J43" s="13">
        <f>IFERROR(I43/F43,"")</f>
        <v/>
      </c>
      <c r="K43" s="44" t="n">
        <v>16</v>
      </c>
      <c r="L43" s="14">
        <f>IFERROR(K43/E43,"")</f>
        <v/>
      </c>
      <c r="M43" s="44" t="n">
        <v>4</v>
      </c>
      <c r="N43" s="15">
        <f>IFERROR(G43-I43,"")</f>
        <v/>
      </c>
      <c r="O43" s="43" t="inlineStr">
        <is>
          <t>08/07/2026</t>
        </is>
      </c>
      <c r="P43" s="16">
        <f>IF(SUMIFS('2. Utility Breakdown'!$T$6:$T$2000,'2. Utility Breakdown'!$A$6:$A$2000,$A43,'2. Utility Breakdown'!$G$6:$G$2000,"Y")=0,"",IFERROR(SUMIFS('2. Utility Breakdown'!$T$6:$T$2000,'2. Utility Breakdown'!$A$6:$A$2000,$A43,'2. Utility Breakdown'!$G$6:$G$2000,"Y")/INDEX('Property List'!$B$6:$B$35,MATCH($A43,'Property List'!$A$6:$A$35,0)),""))</f>
        <v/>
      </c>
      <c r="Q43" s="12" t="n">
        <v>61.87</v>
      </c>
      <c r="R43" s="15">
        <f>IF(OR(P43="",Q43=""),"",P43-Q43)</f>
        <v/>
      </c>
      <c r="S43" s="17" t="n"/>
    </row>
    <row r="44">
      <c r="A44" s="43" t="inlineStr">
        <is>
          <t>Muse</t>
        </is>
      </c>
      <c r="B44" s="43" t="inlineStr">
        <is>
          <t>Dallas-Fort Worth Metro</t>
        </is>
      </c>
      <c r="C44" s="43" t="inlineStr">
        <is>
          <t>Y</t>
        </is>
      </c>
      <c r="D44" s="43" t="inlineStr">
        <is>
          <t>A1-R</t>
        </is>
      </c>
      <c r="E44" s="44" t="n">
        <v>34</v>
      </c>
      <c r="F44" s="44" t="n">
        <v>520</v>
      </c>
      <c r="G44" s="12" t="n">
        <v>869</v>
      </c>
      <c r="H44" s="13">
        <f>IFERROR(G44/F44,"")</f>
        <v/>
      </c>
      <c r="I44" s="12" t="n">
        <v>777.97</v>
      </c>
      <c r="J44" s="13">
        <f>IFERROR(I44/F44,"")</f>
        <v/>
      </c>
      <c r="K44" s="44" t="n">
        <v>31</v>
      </c>
      <c r="L44" s="14">
        <f>IFERROR(K44/E44,"")</f>
        <v/>
      </c>
      <c r="M44" s="44" t="n">
        <v>6</v>
      </c>
      <c r="N44" s="15">
        <f>IFERROR(G44-I44,"")</f>
        <v/>
      </c>
      <c r="O44" s="43" t="inlineStr">
        <is>
          <t>08/07/2026</t>
        </is>
      </c>
      <c r="P44" s="16">
        <f>IF(SUMIFS('2. Utility Breakdown'!$T$6:$T$2000,'2. Utility Breakdown'!$A$6:$A$2000,$A44,'2. Utility Breakdown'!$G$6:$G$2000,"Y")=0,"",IFERROR(SUMIFS('2. Utility Breakdown'!$T$6:$T$2000,'2. Utility Breakdown'!$A$6:$A$2000,$A44,'2. Utility Breakdown'!$G$6:$G$2000,"Y")/INDEX('Property List'!$B$6:$B$35,MATCH($A44,'Property List'!$A$6:$A$35,0)),""))</f>
        <v/>
      </c>
      <c r="Q44" s="12" t="n">
        <v>61.87</v>
      </c>
      <c r="R44" s="15">
        <f>IF(OR(P44="",Q44=""),"",P44-Q44)</f>
        <v/>
      </c>
      <c r="S44" s="17" t="n"/>
    </row>
    <row r="45">
      <c r="A45" s="43" t="inlineStr">
        <is>
          <t>Muse</t>
        </is>
      </c>
      <c r="B45" s="43" t="inlineStr">
        <is>
          <t>Dallas-Fort Worth Metro</t>
        </is>
      </c>
      <c r="C45" s="43" t="inlineStr">
        <is>
          <t>Y</t>
        </is>
      </c>
      <c r="D45" s="43" t="inlineStr">
        <is>
          <t>A2</t>
        </is>
      </c>
      <c r="E45" s="44" t="n">
        <v>2</v>
      </c>
      <c r="F45" s="44" t="n">
        <v>586</v>
      </c>
      <c r="G45" s="12" t="n">
        <v>794</v>
      </c>
      <c r="H45" s="13">
        <f>IFERROR(G45/F45,"")</f>
        <v/>
      </c>
      <c r="I45" s="12" t="n">
        <v>694</v>
      </c>
      <c r="J45" s="13">
        <f>IFERROR(I45/F45,"")</f>
        <v/>
      </c>
      <c r="K45" s="44" t="n">
        <v>1</v>
      </c>
      <c r="L45" s="14">
        <f>IFERROR(K45/E45,"")</f>
        <v/>
      </c>
      <c r="M45" s="44" t="n">
        <v>1</v>
      </c>
      <c r="N45" s="15">
        <f>IFERROR(G45-I45,"")</f>
        <v/>
      </c>
      <c r="O45" s="43" t="inlineStr">
        <is>
          <t>08/07/2026</t>
        </is>
      </c>
      <c r="P45" s="16">
        <f>IF(SUMIFS('2. Utility Breakdown'!$T$6:$T$2000,'2. Utility Breakdown'!$A$6:$A$2000,$A45,'2. Utility Breakdown'!$G$6:$G$2000,"Y")=0,"",IFERROR(SUMIFS('2. Utility Breakdown'!$T$6:$T$2000,'2. Utility Breakdown'!$A$6:$A$2000,$A45,'2. Utility Breakdown'!$G$6:$G$2000,"Y")/INDEX('Property List'!$B$6:$B$35,MATCH($A45,'Property List'!$A$6:$A$35,0)),""))</f>
        <v/>
      </c>
      <c r="Q45" s="12" t="n">
        <v>61.87</v>
      </c>
      <c r="R45" s="15">
        <f>IF(OR(P45="",Q45=""),"",P45-Q45)</f>
        <v/>
      </c>
      <c r="S45" s="17" t="n"/>
    </row>
    <row r="46">
      <c r="A46" s="43" t="inlineStr">
        <is>
          <t>Muse</t>
        </is>
      </c>
      <c r="B46" s="43" t="inlineStr">
        <is>
          <t>Dallas-Fort Worth Metro</t>
        </is>
      </c>
      <c r="C46" s="43" t="inlineStr">
        <is>
          <t>Y</t>
        </is>
      </c>
      <c r="D46" s="43" t="inlineStr">
        <is>
          <t>A2-R</t>
        </is>
      </c>
      <c r="E46" s="44" t="n">
        <v>9</v>
      </c>
      <c r="F46" s="44" t="n">
        <v>586</v>
      </c>
      <c r="G46" s="12" t="n">
        <v>894</v>
      </c>
      <c r="H46" s="13">
        <f>IFERROR(G46/F46,"")</f>
        <v/>
      </c>
      <c r="I46" s="12" t="n">
        <v>860.63</v>
      </c>
      <c r="J46" s="13">
        <f>IFERROR(I46/F46,"")</f>
        <v/>
      </c>
      <c r="K46" s="44" t="n">
        <v>8</v>
      </c>
      <c r="L46" s="14">
        <f>IFERROR(K46/E46,"")</f>
        <v/>
      </c>
      <c r="M46" s="44" t="n">
        <v>1</v>
      </c>
      <c r="N46" s="15">
        <f>IFERROR(G46-I46,"")</f>
        <v/>
      </c>
      <c r="O46" s="43" t="inlineStr">
        <is>
          <t>08/07/2026</t>
        </is>
      </c>
      <c r="P46" s="16">
        <f>IF(SUMIFS('2. Utility Breakdown'!$T$6:$T$2000,'2. Utility Breakdown'!$A$6:$A$2000,$A46,'2. Utility Breakdown'!$G$6:$G$2000,"Y")=0,"",IFERROR(SUMIFS('2. Utility Breakdown'!$T$6:$T$2000,'2. Utility Breakdown'!$A$6:$A$2000,$A46,'2. Utility Breakdown'!$G$6:$G$2000,"Y")/INDEX('Property List'!$B$6:$B$35,MATCH($A46,'Property List'!$A$6:$A$35,0)),""))</f>
        <v/>
      </c>
      <c r="Q46" s="12" t="n">
        <v>61.87</v>
      </c>
      <c r="R46" s="15">
        <f>IF(OR(P46="",Q46=""),"",P46-Q46)</f>
        <v/>
      </c>
      <c r="S46" s="17" t="n"/>
    </row>
    <row r="47">
      <c r="A47" s="43" t="inlineStr">
        <is>
          <t>Muse</t>
        </is>
      </c>
      <c r="B47" s="43" t="inlineStr">
        <is>
          <t>Dallas-Fort Worth Metro</t>
        </is>
      </c>
      <c r="C47" s="43" t="inlineStr">
        <is>
          <t>Y</t>
        </is>
      </c>
      <c r="D47" s="43" t="inlineStr">
        <is>
          <t>A3</t>
        </is>
      </c>
      <c r="E47" s="44" t="n">
        <v>3</v>
      </c>
      <c r="F47" s="44" t="n">
        <v>603</v>
      </c>
      <c r="G47" s="12" t="n">
        <v>944</v>
      </c>
      <c r="H47" s="13">
        <f>IFERROR(G47/F47,"")</f>
        <v/>
      </c>
      <c r="I47" s="12" t="n">
        <v>844</v>
      </c>
      <c r="J47" s="13">
        <f>IFERROR(I47/F47,"")</f>
        <v/>
      </c>
      <c r="K47" s="44" t="n">
        <v>3</v>
      </c>
      <c r="L47" s="14">
        <f>IFERROR(K47/E47,"")</f>
        <v/>
      </c>
      <c r="M47" s="44" t="n">
        <v>0</v>
      </c>
      <c r="N47" s="15">
        <f>IFERROR(G47-I47,"")</f>
        <v/>
      </c>
      <c r="O47" s="43" t="inlineStr">
        <is>
          <t>08/07/2026</t>
        </is>
      </c>
      <c r="P47" s="16">
        <f>IF(SUMIFS('2. Utility Breakdown'!$T$6:$T$2000,'2. Utility Breakdown'!$A$6:$A$2000,$A47,'2. Utility Breakdown'!$G$6:$G$2000,"Y")=0,"",IFERROR(SUMIFS('2. Utility Breakdown'!$T$6:$T$2000,'2. Utility Breakdown'!$A$6:$A$2000,$A47,'2. Utility Breakdown'!$G$6:$G$2000,"Y")/INDEX('Property List'!$B$6:$B$35,MATCH($A47,'Property List'!$A$6:$A$35,0)),""))</f>
        <v/>
      </c>
      <c r="Q47" s="12" t="n">
        <v>61.87</v>
      </c>
      <c r="R47" s="15">
        <f>IF(OR(P47="",Q47=""),"",P47-Q47)</f>
        <v/>
      </c>
      <c r="S47" s="17" t="n"/>
    </row>
    <row r="48">
      <c r="A48" s="43" t="inlineStr">
        <is>
          <t>Muse</t>
        </is>
      </c>
      <c r="B48" s="43" t="inlineStr">
        <is>
          <t>Dallas-Fort Worth Metro</t>
        </is>
      </c>
      <c r="C48" s="43" t="inlineStr">
        <is>
          <t>Y</t>
        </is>
      </c>
      <c r="D48" s="43" t="inlineStr">
        <is>
          <t>A3-R</t>
        </is>
      </c>
      <c r="E48" s="44" t="n">
        <v>5</v>
      </c>
      <c r="F48" s="44" t="n">
        <v>603</v>
      </c>
      <c r="G48" s="12" t="n">
        <v>944</v>
      </c>
      <c r="H48" s="13">
        <f>IFERROR(G48/F48,"")</f>
        <v/>
      </c>
      <c r="I48" s="12" t="n">
        <v>853.6</v>
      </c>
      <c r="J48" s="13">
        <f>IFERROR(I48/F48,"")</f>
        <v/>
      </c>
      <c r="K48" s="44" t="n">
        <v>5</v>
      </c>
      <c r="L48" s="14">
        <f>IFERROR(K48/E48,"")</f>
        <v/>
      </c>
      <c r="M48" s="44" t="n">
        <v>0</v>
      </c>
      <c r="N48" s="15">
        <f>IFERROR(G48-I48,"")</f>
        <v/>
      </c>
      <c r="O48" s="43" t="inlineStr">
        <is>
          <t>08/07/2026</t>
        </is>
      </c>
      <c r="P48" s="16">
        <f>IF(SUMIFS('2. Utility Breakdown'!$T$6:$T$2000,'2. Utility Breakdown'!$A$6:$A$2000,$A48,'2. Utility Breakdown'!$G$6:$G$2000,"Y")=0,"",IFERROR(SUMIFS('2. Utility Breakdown'!$T$6:$T$2000,'2. Utility Breakdown'!$A$6:$A$2000,$A48,'2. Utility Breakdown'!$G$6:$G$2000,"Y")/INDEX('Property List'!$B$6:$B$35,MATCH($A48,'Property List'!$A$6:$A$35,0)),""))</f>
        <v/>
      </c>
      <c r="Q48" s="12" t="n">
        <v>61.87</v>
      </c>
      <c r="R48" s="15">
        <f>IF(OR(P48="",Q48=""),"",P48-Q48)</f>
        <v/>
      </c>
      <c r="S48" s="17" t="n"/>
    </row>
    <row r="49">
      <c r="A49" s="43" t="inlineStr">
        <is>
          <t>Muse</t>
        </is>
      </c>
      <c r="B49" s="43" t="inlineStr">
        <is>
          <t>Dallas-Fort Worth Metro</t>
        </is>
      </c>
      <c r="C49" s="43" t="inlineStr">
        <is>
          <t>Y</t>
        </is>
      </c>
      <c r="D49" s="43" t="inlineStr">
        <is>
          <t>A4</t>
        </is>
      </c>
      <c r="E49" s="44" t="n">
        <v>3</v>
      </c>
      <c r="F49" s="44" t="n">
        <v>647</v>
      </c>
      <c r="G49" s="12" t="n">
        <v>869</v>
      </c>
      <c r="H49" s="13">
        <f>IFERROR(G49/F49,"")</f>
        <v/>
      </c>
      <c r="I49" s="12" t="n">
        <v>769</v>
      </c>
      <c r="J49" s="13">
        <f>IFERROR(I49/F49,"")</f>
        <v/>
      </c>
      <c r="K49" s="44" t="n">
        <v>2</v>
      </c>
      <c r="L49" s="14">
        <f>IFERROR(K49/E49,"")</f>
        <v/>
      </c>
      <c r="M49" s="44" t="n">
        <v>3</v>
      </c>
      <c r="N49" s="15">
        <f>IFERROR(G49-I49,"")</f>
        <v/>
      </c>
      <c r="O49" s="43" t="inlineStr">
        <is>
          <t>08/07/2026</t>
        </is>
      </c>
      <c r="P49" s="16">
        <f>IF(SUMIFS('2. Utility Breakdown'!$T$6:$T$2000,'2. Utility Breakdown'!$A$6:$A$2000,$A49,'2. Utility Breakdown'!$G$6:$G$2000,"Y")=0,"",IFERROR(SUMIFS('2. Utility Breakdown'!$T$6:$T$2000,'2. Utility Breakdown'!$A$6:$A$2000,$A49,'2. Utility Breakdown'!$G$6:$G$2000,"Y")/INDEX('Property List'!$B$6:$B$35,MATCH($A49,'Property List'!$A$6:$A$35,0)),""))</f>
        <v/>
      </c>
      <c r="Q49" s="12" t="n">
        <v>61.87</v>
      </c>
      <c r="R49" s="15">
        <f>IF(OR(P49="",Q49=""),"",P49-Q49)</f>
        <v/>
      </c>
      <c r="S49" s="17" t="n"/>
    </row>
    <row r="50">
      <c r="A50" s="43" t="inlineStr">
        <is>
          <t>Muse</t>
        </is>
      </c>
      <c r="B50" s="43" t="inlineStr">
        <is>
          <t>Dallas-Fort Worth Metro</t>
        </is>
      </c>
      <c r="C50" s="43" t="inlineStr">
        <is>
          <t>Y</t>
        </is>
      </c>
      <c r="D50" s="43" t="inlineStr">
        <is>
          <t>A4-R</t>
        </is>
      </c>
      <c r="E50" s="44" t="n">
        <v>5</v>
      </c>
      <c r="F50" s="44" t="n">
        <v>647</v>
      </c>
      <c r="G50" s="12" t="n">
        <v>969</v>
      </c>
      <c r="H50" s="13">
        <f>IFERROR(G50/F50,"")</f>
        <v/>
      </c>
      <c r="I50" s="12" t="n">
        <v>835.33</v>
      </c>
      <c r="J50" s="13">
        <f>IFERROR(I50/F50,"")</f>
        <v/>
      </c>
      <c r="K50" s="44" t="n">
        <v>3</v>
      </c>
      <c r="L50" s="14">
        <f>IFERROR(K50/E50,"")</f>
        <v/>
      </c>
      <c r="M50" s="44" t="n">
        <v>1</v>
      </c>
      <c r="N50" s="15">
        <f>IFERROR(G50-I50,"")</f>
        <v/>
      </c>
      <c r="O50" s="43" t="inlineStr">
        <is>
          <t>08/07/2026</t>
        </is>
      </c>
      <c r="P50" s="16">
        <f>IF(SUMIFS('2. Utility Breakdown'!$T$6:$T$2000,'2. Utility Breakdown'!$A$6:$A$2000,$A50,'2. Utility Breakdown'!$G$6:$G$2000,"Y")=0,"",IFERROR(SUMIFS('2. Utility Breakdown'!$T$6:$T$2000,'2. Utility Breakdown'!$A$6:$A$2000,$A50,'2. Utility Breakdown'!$G$6:$G$2000,"Y")/INDEX('Property List'!$B$6:$B$35,MATCH($A50,'Property List'!$A$6:$A$35,0)),""))</f>
        <v/>
      </c>
      <c r="Q50" s="12" t="n">
        <v>61.87</v>
      </c>
      <c r="R50" s="15">
        <f>IF(OR(P50="",Q50=""),"",P50-Q50)</f>
        <v/>
      </c>
      <c r="S50" s="17" t="n"/>
    </row>
    <row r="51">
      <c r="A51" s="43" t="inlineStr">
        <is>
          <t>Muse</t>
        </is>
      </c>
      <c r="B51" s="43" t="inlineStr">
        <is>
          <t>Dallas-Fort Worth Metro</t>
        </is>
      </c>
      <c r="C51" s="43" t="inlineStr">
        <is>
          <t>Y</t>
        </is>
      </c>
      <c r="D51" s="43" t="inlineStr">
        <is>
          <t>A5</t>
        </is>
      </c>
      <c r="E51" s="44" t="n">
        <v>2</v>
      </c>
      <c r="F51" s="44" t="n">
        <v>657</v>
      </c>
      <c r="G51" s="12" t="n">
        <v>879</v>
      </c>
      <c r="H51" s="13">
        <f>IFERROR(G51/F51,"")</f>
        <v/>
      </c>
      <c r="I51" s="12" t="n">
        <v>843.5</v>
      </c>
      <c r="J51" s="13">
        <f>IFERROR(I51/F51,"")</f>
        <v/>
      </c>
      <c r="K51" s="44" t="n">
        <v>2</v>
      </c>
      <c r="L51" s="14">
        <f>IFERROR(K51/E51,"")</f>
        <v/>
      </c>
      <c r="M51" s="44" t="n">
        <v>0</v>
      </c>
      <c r="N51" s="15">
        <f>IFERROR(G51-I51,"")</f>
        <v/>
      </c>
      <c r="O51" s="43" t="inlineStr">
        <is>
          <t>08/07/2026</t>
        </is>
      </c>
      <c r="P51" s="16">
        <f>IF(SUMIFS('2. Utility Breakdown'!$T$6:$T$2000,'2. Utility Breakdown'!$A$6:$A$2000,$A51,'2. Utility Breakdown'!$G$6:$G$2000,"Y")=0,"",IFERROR(SUMIFS('2. Utility Breakdown'!$T$6:$T$2000,'2. Utility Breakdown'!$A$6:$A$2000,$A51,'2. Utility Breakdown'!$G$6:$G$2000,"Y")/INDEX('Property List'!$B$6:$B$35,MATCH($A51,'Property List'!$A$6:$A$35,0)),""))</f>
        <v/>
      </c>
      <c r="Q51" s="12" t="n">
        <v>61.87</v>
      </c>
      <c r="R51" s="15">
        <f>IF(OR(P51="",Q51=""),"",P51-Q51)</f>
        <v/>
      </c>
      <c r="S51" s="17" t="n"/>
    </row>
    <row r="52">
      <c r="A52" s="43" t="inlineStr">
        <is>
          <t>Muse</t>
        </is>
      </c>
      <c r="B52" s="43" t="inlineStr">
        <is>
          <t>Dallas-Fort Worth Metro</t>
        </is>
      </c>
      <c r="C52" s="43" t="inlineStr">
        <is>
          <t>Y</t>
        </is>
      </c>
      <c r="D52" s="43" t="inlineStr">
        <is>
          <t>A5-R</t>
        </is>
      </c>
      <c r="E52" s="44" t="n">
        <v>13</v>
      </c>
      <c r="F52" s="44" t="n">
        <v>657</v>
      </c>
      <c r="G52" s="12" t="n">
        <v>979</v>
      </c>
      <c r="H52" s="13">
        <f>IFERROR(G52/F52,"")</f>
        <v/>
      </c>
      <c r="I52" s="12" t="n">
        <v>898.23</v>
      </c>
      <c r="J52" s="13">
        <f>IFERROR(I52/F52,"")</f>
        <v/>
      </c>
      <c r="K52" s="44" t="n">
        <v>13</v>
      </c>
      <c r="L52" s="14">
        <f>IFERROR(K52/E52,"")</f>
        <v/>
      </c>
      <c r="M52" s="44" t="n">
        <v>0</v>
      </c>
      <c r="N52" s="15">
        <f>IFERROR(G52-I52,"")</f>
        <v/>
      </c>
      <c r="O52" s="43" t="inlineStr">
        <is>
          <t>08/07/2026</t>
        </is>
      </c>
      <c r="P52" s="16">
        <f>IF(SUMIFS('2. Utility Breakdown'!$T$6:$T$2000,'2. Utility Breakdown'!$A$6:$A$2000,$A52,'2. Utility Breakdown'!$G$6:$G$2000,"Y")=0,"",IFERROR(SUMIFS('2. Utility Breakdown'!$T$6:$T$2000,'2. Utility Breakdown'!$A$6:$A$2000,$A52,'2. Utility Breakdown'!$G$6:$G$2000,"Y")/INDEX('Property List'!$B$6:$B$35,MATCH($A52,'Property List'!$A$6:$A$35,0)),""))</f>
        <v/>
      </c>
      <c r="Q52" s="12" t="n">
        <v>61.87</v>
      </c>
      <c r="R52" s="15">
        <f>IF(OR(P52="",Q52=""),"",P52-Q52)</f>
        <v/>
      </c>
      <c r="S52" s="17" t="n"/>
    </row>
    <row r="53">
      <c r="A53" s="43" t="inlineStr">
        <is>
          <t>Muse</t>
        </is>
      </c>
      <c r="B53" s="43" t="inlineStr">
        <is>
          <t>Dallas-Fort Worth Metro</t>
        </is>
      </c>
      <c r="C53" s="43" t="inlineStr">
        <is>
          <t>Y</t>
        </is>
      </c>
      <c r="D53" s="43" t="inlineStr">
        <is>
          <t>A6</t>
        </is>
      </c>
      <c r="E53" s="44" t="n">
        <v>1</v>
      </c>
      <c r="F53" s="44" t="n">
        <v>670</v>
      </c>
      <c r="G53" s="12" t="n">
        <v>899</v>
      </c>
      <c r="H53" s="13">
        <f>IFERROR(G53/F53,"")</f>
        <v/>
      </c>
      <c r="I53" s="12" t="n">
        <v>842</v>
      </c>
      <c r="J53" s="13">
        <f>IFERROR(I53/F53,"")</f>
        <v/>
      </c>
      <c r="K53" s="44" t="n">
        <v>1</v>
      </c>
      <c r="L53" s="14">
        <f>IFERROR(K53/E53,"")</f>
        <v/>
      </c>
      <c r="M53" s="44" t="n">
        <v>0</v>
      </c>
      <c r="N53" s="15">
        <f>IFERROR(G53-I53,"")</f>
        <v/>
      </c>
      <c r="O53" s="43" t="inlineStr">
        <is>
          <t>08/07/2026</t>
        </is>
      </c>
      <c r="P53" s="16">
        <f>IF(SUMIFS('2. Utility Breakdown'!$T$6:$T$2000,'2. Utility Breakdown'!$A$6:$A$2000,$A53,'2. Utility Breakdown'!$G$6:$G$2000,"Y")=0,"",IFERROR(SUMIFS('2. Utility Breakdown'!$T$6:$T$2000,'2. Utility Breakdown'!$A$6:$A$2000,$A53,'2. Utility Breakdown'!$G$6:$G$2000,"Y")/INDEX('Property List'!$B$6:$B$35,MATCH($A53,'Property List'!$A$6:$A$35,0)),""))</f>
        <v/>
      </c>
      <c r="Q53" s="12" t="n">
        <v>61.87</v>
      </c>
      <c r="R53" s="15">
        <f>IF(OR(P53="",Q53=""),"",P53-Q53)</f>
        <v/>
      </c>
      <c r="S53" s="17" t="n"/>
    </row>
    <row r="54">
      <c r="A54" s="43" t="inlineStr">
        <is>
          <t>Muse</t>
        </is>
      </c>
      <c r="B54" s="43" t="inlineStr">
        <is>
          <t>Dallas-Fort Worth Metro</t>
        </is>
      </c>
      <c r="C54" s="43" t="inlineStr">
        <is>
          <t>Y</t>
        </is>
      </c>
      <c r="D54" s="43" t="inlineStr">
        <is>
          <t>A6-R</t>
        </is>
      </c>
      <c r="E54" s="44" t="n">
        <v>7</v>
      </c>
      <c r="F54" s="44" t="n">
        <v>670</v>
      </c>
      <c r="G54" s="12" t="n">
        <v>999</v>
      </c>
      <c r="H54" s="13">
        <f>IFERROR(G54/F54,"")</f>
        <v/>
      </c>
      <c r="I54" s="12" t="n">
        <v>904.14</v>
      </c>
      <c r="J54" s="13">
        <f>IFERROR(I54/F54,"")</f>
        <v/>
      </c>
      <c r="K54" s="44" t="n">
        <v>7</v>
      </c>
      <c r="L54" s="14">
        <f>IFERROR(K54/E54,"")</f>
        <v/>
      </c>
      <c r="M54" s="44" t="n">
        <v>1</v>
      </c>
      <c r="N54" s="15">
        <f>IFERROR(G54-I54,"")</f>
        <v/>
      </c>
      <c r="O54" s="43" t="inlineStr">
        <is>
          <t>08/07/2026</t>
        </is>
      </c>
      <c r="P54" s="16">
        <f>IF(SUMIFS('2. Utility Breakdown'!$T$6:$T$2000,'2. Utility Breakdown'!$A$6:$A$2000,$A54,'2. Utility Breakdown'!$G$6:$G$2000,"Y")=0,"",IFERROR(SUMIFS('2. Utility Breakdown'!$T$6:$T$2000,'2. Utility Breakdown'!$A$6:$A$2000,$A54,'2. Utility Breakdown'!$G$6:$G$2000,"Y")/INDEX('Property List'!$B$6:$B$35,MATCH($A54,'Property List'!$A$6:$A$35,0)),""))</f>
        <v/>
      </c>
      <c r="Q54" s="12" t="n">
        <v>61.87</v>
      </c>
      <c r="R54" s="15">
        <f>IF(OR(P54="",Q54=""),"",P54-Q54)</f>
        <v/>
      </c>
      <c r="S54" s="17" t="n"/>
    </row>
    <row r="55">
      <c r="A55" s="43" t="inlineStr">
        <is>
          <t>Muse</t>
        </is>
      </c>
      <c r="B55" s="43" t="inlineStr">
        <is>
          <t>Dallas-Fort Worth Metro</t>
        </is>
      </c>
      <c r="C55" s="43" t="inlineStr">
        <is>
          <t>Y</t>
        </is>
      </c>
      <c r="D55" s="43" t="inlineStr">
        <is>
          <t>A7-R</t>
        </is>
      </c>
      <c r="E55" s="44" t="n">
        <v>8</v>
      </c>
      <c r="F55" s="44" t="n">
        <v>678</v>
      </c>
      <c r="G55" s="12" t="n">
        <v>1004</v>
      </c>
      <c r="H55" s="13">
        <f>IFERROR(G55/F55,"")</f>
        <v/>
      </c>
      <c r="I55" s="12" t="n">
        <v>898.75</v>
      </c>
      <c r="J55" s="13">
        <f>IFERROR(I55/F55,"")</f>
        <v/>
      </c>
      <c r="K55" s="44" t="n">
        <v>8</v>
      </c>
      <c r="L55" s="14">
        <f>IFERROR(K55/E55,"")</f>
        <v/>
      </c>
      <c r="M55" s="44" t="n">
        <v>0</v>
      </c>
      <c r="N55" s="15">
        <f>IFERROR(G55-I55,"")</f>
        <v/>
      </c>
      <c r="O55" s="43" t="inlineStr">
        <is>
          <t>08/07/2026</t>
        </is>
      </c>
      <c r="P55" s="16">
        <f>IF(SUMIFS('2. Utility Breakdown'!$T$6:$T$2000,'2. Utility Breakdown'!$A$6:$A$2000,$A55,'2. Utility Breakdown'!$G$6:$G$2000,"Y")=0,"",IFERROR(SUMIFS('2. Utility Breakdown'!$T$6:$T$2000,'2. Utility Breakdown'!$A$6:$A$2000,$A55,'2. Utility Breakdown'!$G$6:$G$2000,"Y")/INDEX('Property List'!$B$6:$B$35,MATCH($A55,'Property List'!$A$6:$A$35,0)),""))</f>
        <v/>
      </c>
      <c r="Q55" s="12" t="n">
        <v>61.87</v>
      </c>
      <c r="R55" s="15">
        <f>IF(OR(P55="",Q55=""),"",P55-Q55)</f>
        <v/>
      </c>
      <c r="S55" s="17" t="n"/>
    </row>
    <row r="56">
      <c r="A56" s="43" t="inlineStr">
        <is>
          <t>Muse</t>
        </is>
      </c>
      <c r="B56" s="43" t="inlineStr">
        <is>
          <t>Dallas-Fort Worth Metro</t>
        </is>
      </c>
      <c r="C56" s="43" t="inlineStr">
        <is>
          <t>Y</t>
        </is>
      </c>
      <c r="D56" s="43" t="inlineStr">
        <is>
          <t>A8</t>
        </is>
      </c>
      <c r="E56" s="44" t="n">
        <v>26</v>
      </c>
      <c r="F56" s="44" t="n">
        <v>703</v>
      </c>
      <c r="G56" s="12" t="n">
        <v>929</v>
      </c>
      <c r="H56" s="13">
        <f>IFERROR(G56/F56,"")</f>
        <v/>
      </c>
      <c r="I56" s="12" t="n">
        <v>893.64</v>
      </c>
      <c r="J56" s="13">
        <f>IFERROR(I56/F56,"")</f>
        <v/>
      </c>
      <c r="K56" s="44" t="n">
        <v>25</v>
      </c>
      <c r="L56" s="14">
        <f>IFERROR(K56/E56,"")</f>
        <v/>
      </c>
      <c r="M56" s="44" t="n">
        <v>1</v>
      </c>
      <c r="N56" s="15">
        <f>IFERROR(G56-I56,"")</f>
        <v/>
      </c>
      <c r="O56" s="43" t="inlineStr">
        <is>
          <t>08/07/2026</t>
        </is>
      </c>
      <c r="P56" s="16">
        <f>IF(SUMIFS('2. Utility Breakdown'!$T$6:$T$2000,'2. Utility Breakdown'!$A$6:$A$2000,$A56,'2. Utility Breakdown'!$G$6:$G$2000,"Y")=0,"",IFERROR(SUMIFS('2. Utility Breakdown'!$T$6:$T$2000,'2. Utility Breakdown'!$A$6:$A$2000,$A56,'2. Utility Breakdown'!$G$6:$G$2000,"Y")/INDEX('Property List'!$B$6:$B$35,MATCH($A56,'Property List'!$A$6:$A$35,0)),""))</f>
        <v/>
      </c>
      <c r="Q56" s="12" t="n">
        <v>61.87</v>
      </c>
      <c r="R56" s="15">
        <f>IF(OR(P56="",Q56=""),"",P56-Q56)</f>
        <v/>
      </c>
      <c r="S56" s="17" t="n"/>
    </row>
    <row r="57">
      <c r="A57" s="43" t="inlineStr">
        <is>
          <t>Muse</t>
        </is>
      </c>
      <c r="B57" s="43" t="inlineStr">
        <is>
          <t>Dallas-Fort Worth Metro</t>
        </is>
      </c>
      <c r="C57" s="43" t="inlineStr">
        <is>
          <t>Y</t>
        </is>
      </c>
      <c r="D57" s="43" t="inlineStr">
        <is>
          <t>A8-R</t>
        </is>
      </c>
      <c r="E57" s="44" t="n">
        <v>86</v>
      </c>
      <c r="F57" s="44" t="n">
        <v>703</v>
      </c>
      <c r="G57" s="12" t="n">
        <v>949</v>
      </c>
      <c r="H57" s="13">
        <f>IFERROR(G57/F57,"")</f>
        <v/>
      </c>
      <c r="I57" s="12" t="n">
        <v>898.0700000000001</v>
      </c>
      <c r="J57" s="13">
        <f>IFERROR(I57/F57,"")</f>
        <v/>
      </c>
      <c r="K57" s="44" t="n">
        <v>83</v>
      </c>
      <c r="L57" s="14">
        <f>IFERROR(K57/E57,"")</f>
        <v/>
      </c>
      <c r="M57" s="44" t="n">
        <v>2</v>
      </c>
      <c r="N57" s="15">
        <f>IFERROR(G57-I57,"")</f>
        <v/>
      </c>
      <c r="O57" s="43" t="inlineStr">
        <is>
          <t>08/07/2026</t>
        </is>
      </c>
      <c r="P57" s="16">
        <f>IF(SUMIFS('2. Utility Breakdown'!$T$6:$T$2000,'2. Utility Breakdown'!$A$6:$A$2000,$A57,'2. Utility Breakdown'!$G$6:$G$2000,"Y")=0,"",IFERROR(SUMIFS('2. Utility Breakdown'!$T$6:$T$2000,'2. Utility Breakdown'!$A$6:$A$2000,$A57,'2. Utility Breakdown'!$G$6:$G$2000,"Y")/INDEX('Property List'!$B$6:$B$35,MATCH($A57,'Property List'!$A$6:$A$35,0)),""))</f>
        <v/>
      </c>
      <c r="Q57" s="12" t="n">
        <v>61.87</v>
      </c>
      <c r="R57" s="15">
        <f>IF(OR(P57="",Q57=""),"",P57-Q57)</f>
        <v/>
      </c>
      <c r="S57" s="17" t="n"/>
    </row>
    <row r="58">
      <c r="A58" s="43" t="inlineStr">
        <is>
          <t>Muse</t>
        </is>
      </c>
      <c r="B58" s="43" t="inlineStr">
        <is>
          <t>Dallas-Fort Worth Metro</t>
        </is>
      </c>
      <c r="C58" s="43" t="inlineStr">
        <is>
          <t>Y</t>
        </is>
      </c>
      <c r="D58" s="43" t="inlineStr">
        <is>
          <t>A9</t>
        </is>
      </c>
      <c r="E58" s="44" t="n">
        <v>2</v>
      </c>
      <c r="F58" s="44" t="n">
        <v>715</v>
      </c>
      <c r="G58" s="12" t="n">
        <v>939</v>
      </c>
      <c r="H58" s="13">
        <f>IFERROR(G58/F58,"")</f>
        <v/>
      </c>
      <c r="I58" s="12" t="n">
        <v>904</v>
      </c>
      <c r="J58" s="13">
        <f>IFERROR(I58/F58,"")</f>
        <v/>
      </c>
      <c r="K58" s="44" t="n">
        <v>2</v>
      </c>
      <c r="L58" s="14">
        <f>IFERROR(K58/E58,"")</f>
        <v/>
      </c>
      <c r="M58" s="44" t="n">
        <v>0</v>
      </c>
      <c r="N58" s="15">
        <f>IFERROR(G58-I58,"")</f>
        <v/>
      </c>
      <c r="O58" s="43" t="inlineStr">
        <is>
          <t>08/07/2026</t>
        </is>
      </c>
      <c r="P58" s="16">
        <f>IF(SUMIFS('2. Utility Breakdown'!$T$6:$T$2000,'2. Utility Breakdown'!$A$6:$A$2000,$A58,'2. Utility Breakdown'!$G$6:$G$2000,"Y")=0,"",IFERROR(SUMIFS('2. Utility Breakdown'!$T$6:$T$2000,'2. Utility Breakdown'!$A$6:$A$2000,$A58,'2. Utility Breakdown'!$G$6:$G$2000,"Y")/INDEX('Property List'!$B$6:$B$35,MATCH($A58,'Property List'!$A$6:$A$35,0)),""))</f>
        <v/>
      </c>
      <c r="Q58" s="12" t="n">
        <v>61.87</v>
      </c>
      <c r="R58" s="15">
        <f>IF(OR(P58="",Q58=""),"",P58-Q58)</f>
        <v/>
      </c>
      <c r="S58" s="17" t="n"/>
    </row>
    <row r="59">
      <c r="A59" s="43" t="inlineStr">
        <is>
          <t>Muse</t>
        </is>
      </c>
      <c r="B59" s="43" t="inlineStr">
        <is>
          <t>Dallas-Fort Worth Metro</t>
        </is>
      </c>
      <c r="C59" s="43" t="inlineStr">
        <is>
          <t>Y</t>
        </is>
      </c>
      <c r="D59" s="43" t="inlineStr">
        <is>
          <t>A9-R</t>
        </is>
      </c>
      <c r="E59" s="44" t="n">
        <v>6</v>
      </c>
      <c r="F59" s="44" t="n">
        <v>715</v>
      </c>
      <c r="G59" s="12" t="n">
        <v>1039</v>
      </c>
      <c r="H59" s="13">
        <f>IFERROR(G59/F59,"")</f>
        <v/>
      </c>
      <c r="I59" s="12" t="n">
        <v>985.67</v>
      </c>
      <c r="J59" s="13">
        <f>IFERROR(I59/F59,"")</f>
        <v/>
      </c>
      <c r="K59" s="44" t="n">
        <v>6</v>
      </c>
      <c r="L59" s="14">
        <f>IFERROR(K59/E59,"")</f>
        <v/>
      </c>
      <c r="M59" s="44" t="n">
        <v>0</v>
      </c>
      <c r="N59" s="15">
        <f>IFERROR(G59-I59,"")</f>
        <v/>
      </c>
      <c r="O59" s="43" t="inlineStr">
        <is>
          <t>08/07/2026</t>
        </is>
      </c>
      <c r="P59" s="16">
        <f>IF(SUMIFS('2. Utility Breakdown'!$T$6:$T$2000,'2. Utility Breakdown'!$A$6:$A$2000,$A59,'2. Utility Breakdown'!$G$6:$G$2000,"Y")=0,"",IFERROR(SUMIFS('2. Utility Breakdown'!$T$6:$T$2000,'2. Utility Breakdown'!$A$6:$A$2000,$A59,'2. Utility Breakdown'!$G$6:$G$2000,"Y")/INDEX('Property List'!$B$6:$B$35,MATCH($A59,'Property List'!$A$6:$A$35,0)),""))</f>
        <v/>
      </c>
      <c r="Q59" s="12" t="n">
        <v>61.87</v>
      </c>
      <c r="R59" s="15">
        <f>IF(OR(P59="",Q59=""),"",P59-Q59)</f>
        <v/>
      </c>
      <c r="S59" s="17" t="n"/>
    </row>
    <row r="60">
      <c r="A60" s="43" t="inlineStr">
        <is>
          <t>Muse</t>
        </is>
      </c>
      <c r="B60" s="43" t="inlineStr">
        <is>
          <t>Dallas-Fort Worth Metro</t>
        </is>
      </c>
      <c r="C60" s="43" t="inlineStr">
        <is>
          <t>Y</t>
        </is>
      </c>
      <c r="D60" s="43" t="inlineStr">
        <is>
          <t>B1</t>
        </is>
      </c>
      <c r="E60" s="44" t="n">
        <v>4</v>
      </c>
      <c r="F60" s="44" t="n">
        <v>860</v>
      </c>
      <c r="G60" s="12" t="n">
        <v>995</v>
      </c>
      <c r="H60" s="13">
        <f>IFERROR(G60/F60,"")</f>
        <v/>
      </c>
      <c r="I60" s="12" t="n">
        <v>972.5</v>
      </c>
      <c r="J60" s="13">
        <f>IFERROR(I60/F60,"")</f>
        <v/>
      </c>
      <c r="K60" s="44" t="n">
        <v>4</v>
      </c>
      <c r="L60" s="14">
        <f>IFERROR(K60/E60,"")</f>
        <v/>
      </c>
      <c r="M60" s="44" t="n">
        <v>0</v>
      </c>
      <c r="N60" s="15">
        <f>IFERROR(G60-I60,"")</f>
        <v/>
      </c>
      <c r="O60" s="43" t="inlineStr">
        <is>
          <t>08/07/2026</t>
        </is>
      </c>
      <c r="P60" s="16">
        <f>IF(SUMIFS('2. Utility Breakdown'!$T$6:$T$2000,'2. Utility Breakdown'!$A$6:$A$2000,$A60,'2. Utility Breakdown'!$G$6:$G$2000,"Y")=0,"",IFERROR(SUMIFS('2. Utility Breakdown'!$T$6:$T$2000,'2. Utility Breakdown'!$A$6:$A$2000,$A60,'2. Utility Breakdown'!$G$6:$G$2000,"Y")/INDEX('Property List'!$B$6:$B$35,MATCH($A60,'Property List'!$A$6:$A$35,0)),""))</f>
        <v/>
      </c>
      <c r="Q60" s="12" t="n">
        <v>61.87</v>
      </c>
      <c r="R60" s="15">
        <f>IF(OR(P60="",Q60=""),"",P60-Q60)</f>
        <v/>
      </c>
      <c r="S60" s="17" t="n"/>
    </row>
    <row r="61">
      <c r="A61" s="43" t="inlineStr">
        <is>
          <t>Muse</t>
        </is>
      </c>
      <c r="B61" s="43" t="inlineStr">
        <is>
          <t>Dallas-Fort Worth Metro</t>
        </is>
      </c>
      <c r="C61" s="43" t="inlineStr">
        <is>
          <t>Y</t>
        </is>
      </c>
      <c r="D61" s="43" t="inlineStr">
        <is>
          <t>B1-R</t>
        </is>
      </c>
      <c r="E61" s="44" t="n">
        <v>4</v>
      </c>
      <c r="F61" s="44" t="n">
        <v>860</v>
      </c>
      <c r="G61" s="12" t="n">
        <v>1095</v>
      </c>
      <c r="H61" s="13">
        <f>IFERROR(G61/F61,"")</f>
        <v/>
      </c>
      <c r="I61" s="12" t="n">
        <v>1041.33</v>
      </c>
      <c r="J61" s="13">
        <f>IFERROR(I61/F61,"")</f>
        <v/>
      </c>
      <c r="K61" s="44" t="n">
        <v>3</v>
      </c>
      <c r="L61" s="14">
        <f>IFERROR(K61/E61,"")</f>
        <v/>
      </c>
      <c r="M61" s="44" t="n">
        <v>1</v>
      </c>
      <c r="N61" s="15">
        <f>IFERROR(G61-I61,"")</f>
        <v/>
      </c>
      <c r="O61" s="43" t="inlineStr">
        <is>
          <t>08/07/2026</t>
        </is>
      </c>
      <c r="P61" s="16">
        <f>IF(SUMIFS('2. Utility Breakdown'!$T$6:$T$2000,'2. Utility Breakdown'!$A$6:$A$2000,$A61,'2. Utility Breakdown'!$G$6:$G$2000,"Y")=0,"",IFERROR(SUMIFS('2. Utility Breakdown'!$T$6:$T$2000,'2. Utility Breakdown'!$A$6:$A$2000,$A61,'2. Utility Breakdown'!$G$6:$G$2000,"Y")/INDEX('Property List'!$B$6:$B$35,MATCH($A61,'Property List'!$A$6:$A$35,0)),""))</f>
        <v/>
      </c>
      <c r="Q61" s="12" t="n">
        <v>61.87</v>
      </c>
      <c r="R61" s="15">
        <f>IF(OR(P61="",Q61=""),"",P61-Q61)</f>
        <v/>
      </c>
      <c r="S61" s="17" t="n"/>
    </row>
    <row r="62">
      <c r="A62" s="43" t="inlineStr">
        <is>
          <t>Muse</t>
        </is>
      </c>
      <c r="B62" s="43" t="inlineStr">
        <is>
          <t>Dallas-Fort Worth Metro</t>
        </is>
      </c>
      <c r="C62" s="43" t="inlineStr">
        <is>
          <t>Y</t>
        </is>
      </c>
      <c r="D62" s="43" t="inlineStr">
        <is>
          <t>B10</t>
        </is>
      </c>
      <c r="E62" s="44" t="n">
        <v>6</v>
      </c>
      <c r="F62" s="44" t="n">
        <v>1084</v>
      </c>
      <c r="G62" s="12" t="n">
        <v>1227</v>
      </c>
      <c r="H62" s="13">
        <f>IFERROR(G62/F62,"")</f>
        <v/>
      </c>
      <c r="I62" s="12" t="n">
        <v>1163.5</v>
      </c>
      <c r="J62" s="13">
        <f>IFERROR(I62/F62,"")</f>
        <v/>
      </c>
      <c r="K62" s="44" t="n">
        <v>6</v>
      </c>
      <c r="L62" s="14">
        <f>IFERROR(K62/E62,"")</f>
        <v/>
      </c>
      <c r="M62" s="44" t="n">
        <v>0</v>
      </c>
      <c r="N62" s="15">
        <f>IFERROR(G62-I62,"")</f>
        <v/>
      </c>
      <c r="O62" s="43" t="inlineStr">
        <is>
          <t>08/07/2026</t>
        </is>
      </c>
      <c r="P62" s="16">
        <f>IF(SUMIFS('2. Utility Breakdown'!$T$6:$T$2000,'2. Utility Breakdown'!$A$6:$A$2000,$A62,'2. Utility Breakdown'!$G$6:$G$2000,"Y")=0,"",IFERROR(SUMIFS('2. Utility Breakdown'!$T$6:$T$2000,'2. Utility Breakdown'!$A$6:$A$2000,$A62,'2. Utility Breakdown'!$G$6:$G$2000,"Y")/INDEX('Property List'!$B$6:$B$35,MATCH($A62,'Property List'!$A$6:$A$35,0)),""))</f>
        <v/>
      </c>
      <c r="Q62" s="12" t="n">
        <v>61.87</v>
      </c>
      <c r="R62" s="15">
        <f>IF(OR(P62="",Q62=""),"",P62-Q62)</f>
        <v/>
      </c>
      <c r="S62" s="17" t="n"/>
    </row>
    <row r="63">
      <c r="A63" s="43" t="inlineStr">
        <is>
          <t>Muse</t>
        </is>
      </c>
      <c r="B63" s="43" t="inlineStr">
        <is>
          <t>Dallas-Fort Worth Metro</t>
        </is>
      </c>
      <c r="C63" s="43" t="inlineStr">
        <is>
          <t>Y</t>
        </is>
      </c>
      <c r="D63" s="43" t="inlineStr">
        <is>
          <t>B10-R</t>
        </is>
      </c>
      <c r="E63" s="44" t="n">
        <v>14</v>
      </c>
      <c r="F63" s="44" t="n">
        <v>1084</v>
      </c>
      <c r="G63" s="12" t="n">
        <v>1307</v>
      </c>
      <c r="H63" s="13">
        <f>IFERROR(G63/F63,"")</f>
        <v/>
      </c>
      <c r="I63" s="12" t="n">
        <v>1273.85</v>
      </c>
      <c r="J63" s="13">
        <f>IFERROR(I63/F63,"")</f>
        <v/>
      </c>
      <c r="K63" s="44" t="n">
        <v>13</v>
      </c>
      <c r="L63" s="14">
        <f>IFERROR(K63/E63,"")</f>
        <v/>
      </c>
      <c r="M63" s="44" t="n">
        <v>0</v>
      </c>
      <c r="N63" s="15">
        <f>IFERROR(G63-I63,"")</f>
        <v/>
      </c>
      <c r="O63" s="43" t="inlineStr">
        <is>
          <t>08/07/2026</t>
        </is>
      </c>
      <c r="P63" s="16">
        <f>IF(SUMIFS('2. Utility Breakdown'!$T$6:$T$2000,'2. Utility Breakdown'!$A$6:$A$2000,$A63,'2. Utility Breakdown'!$G$6:$G$2000,"Y")=0,"",IFERROR(SUMIFS('2. Utility Breakdown'!$T$6:$T$2000,'2. Utility Breakdown'!$A$6:$A$2000,$A63,'2. Utility Breakdown'!$G$6:$G$2000,"Y")/INDEX('Property List'!$B$6:$B$35,MATCH($A63,'Property List'!$A$6:$A$35,0)),""))</f>
        <v/>
      </c>
      <c r="Q63" s="12" t="n">
        <v>61.87</v>
      </c>
      <c r="R63" s="15">
        <f>IF(OR(P63="",Q63=""),"",P63-Q63)</f>
        <v/>
      </c>
      <c r="S63" s="17" t="n"/>
    </row>
    <row r="64">
      <c r="A64" s="43" t="inlineStr">
        <is>
          <t>Muse</t>
        </is>
      </c>
      <c r="B64" s="43" t="inlineStr">
        <is>
          <t>Dallas-Fort Worth Metro</t>
        </is>
      </c>
      <c r="C64" s="43" t="inlineStr">
        <is>
          <t>Y</t>
        </is>
      </c>
      <c r="D64" s="43" t="inlineStr">
        <is>
          <t>B11</t>
        </is>
      </c>
      <c r="E64" s="44" t="n">
        <v>11</v>
      </c>
      <c r="F64" s="44" t="n">
        <v>1097</v>
      </c>
      <c r="G64" s="12" t="n">
        <v>1217</v>
      </c>
      <c r="H64" s="13">
        <f>IFERROR(G64/F64,"")</f>
        <v/>
      </c>
      <c r="I64" s="12" t="n">
        <v>1145.82</v>
      </c>
      <c r="J64" s="13">
        <f>IFERROR(I64/F64,"")</f>
        <v/>
      </c>
      <c r="K64" s="44" t="n">
        <v>11</v>
      </c>
      <c r="L64" s="14">
        <f>IFERROR(K64/E64,"")</f>
        <v/>
      </c>
      <c r="M64" s="44" t="n">
        <v>0</v>
      </c>
      <c r="N64" s="15">
        <f>IFERROR(G64-I64,"")</f>
        <v/>
      </c>
      <c r="O64" s="43" t="inlineStr">
        <is>
          <t>08/07/2026</t>
        </is>
      </c>
      <c r="P64" s="16">
        <f>IF(SUMIFS('2. Utility Breakdown'!$T$6:$T$2000,'2. Utility Breakdown'!$A$6:$A$2000,$A64,'2. Utility Breakdown'!$G$6:$G$2000,"Y")=0,"",IFERROR(SUMIFS('2. Utility Breakdown'!$T$6:$T$2000,'2. Utility Breakdown'!$A$6:$A$2000,$A64,'2. Utility Breakdown'!$G$6:$G$2000,"Y")/INDEX('Property List'!$B$6:$B$35,MATCH($A64,'Property List'!$A$6:$A$35,0)),""))</f>
        <v/>
      </c>
      <c r="Q64" s="12" t="n">
        <v>61.87</v>
      </c>
      <c r="R64" s="15">
        <f>IF(OR(P64="",Q64=""),"",P64-Q64)</f>
        <v/>
      </c>
      <c r="S64" s="17" t="n"/>
    </row>
    <row r="65">
      <c r="A65" s="43" t="inlineStr">
        <is>
          <t>Muse</t>
        </is>
      </c>
      <c r="B65" s="43" t="inlineStr">
        <is>
          <t>Dallas-Fort Worth Metro</t>
        </is>
      </c>
      <c r="C65" s="43" t="inlineStr">
        <is>
          <t>Y</t>
        </is>
      </c>
      <c r="D65" s="43" t="inlineStr">
        <is>
          <t>B11-R</t>
        </is>
      </c>
      <c r="E65" s="44" t="n">
        <v>9</v>
      </c>
      <c r="F65" s="44" t="n">
        <v>1097</v>
      </c>
      <c r="G65" s="12" t="n">
        <v>1317</v>
      </c>
      <c r="H65" s="13">
        <f>IFERROR(G65/F65,"")</f>
        <v/>
      </c>
      <c r="I65" s="12" t="n">
        <v>1101.71</v>
      </c>
      <c r="J65" s="13">
        <f>IFERROR(I65/F65,"")</f>
        <v/>
      </c>
      <c r="K65" s="44" t="n">
        <v>7</v>
      </c>
      <c r="L65" s="14">
        <f>IFERROR(K65/E65,"")</f>
        <v/>
      </c>
      <c r="M65" s="44" t="n">
        <v>2</v>
      </c>
      <c r="N65" s="15">
        <f>IFERROR(G65-I65,"")</f>
        <v/>
      </c>
      <c r="O65" s="43" t="inlineStr">
        <is>
          <t>08/07/2026</t>
        </is>
      </c>
      <c r="P65" s="16">
        <f>IF(SUMIFS('2. Utility Breakdown'!$T$6:$T$2000,'2. Utility Breakdown'!$A$6:$A$2000,$A65,'2. Utility Breakdown'!$G$6:$G$2000,"Y")=0,"",IFERROR(SUMIFS('2. Utility Breakdown'!$T$6:$T$2000,'2. Utility Breakdown'!$A$6:$A$2000,$A65,'2. Utility Breakdown'!$G$6:$G$2000,"Y")/INDEX('Property List'!$B$6:$B$35,MATCH($A65,'Property List'!$A$6:$A$35,0)),""))</f>
        <v/>
      </c>
      <c r="Q65" s="12" t="n">
        <v>61.87</v>
      </c>
      <c r="R65" s="15">
        <f>IF(OR(P65="",Q65=""),"",P65-Q65)</f>
        <v/>
      </c>
      <c r="S65" s="17" t="n"/>
    </row>
    <row r="66">
      <c r="A66" s="43" t="inlineStr">
        <is>
          <t>Muse</t>
        </is>
      </c>
      <c r="B66" s="43" t="inlineStr">
        <is>
          <t>Dallas-Fort Worth Metro</t>
        </is>
      </c>
      <c r="C66" s="43" t="inlineStr">
        <is>
          <t>Y</t>
        </is>
      </c>
      <c r="D66" s="43" t="inlineStr">
        <is>
          <t>B12</t>
        </is>
      </c>
      <c r="E66" s="44" t="n">
        <v>3</v>
      </c>
      <c r="F66" s="44" t="n">
        <v>1102</v>
      </c>
      <c r="G66" s="12" t="n">
        <v>1227</v>
      </c>
      <c r="H66" s="13">
        <f>IFERROR(G66/F66,"")</f>
        <v/>
      </c>
      <c r="I66" s="12" t="n">
        <v>1184.67</v>
      </c>
      <c r="J66" s="13">
        <f>IFERROR(I66/F66,"")</f>
        <v/>
      </c>
      <c r="K66" s="44" t="n">
        <v>3</v>
      </c>
      <c r="L66" s="14">
        <f>IFERROR(K66/E66,"")</f>
        <v/>
      </c>
      <c r="M66" s="44" t="n">
        <v>0</v>
      </c>
      <c r="N66" s="15">
        <f>IFERROR(G66-I66,"")</f>
        <v/>
      </c>
      <c r="O66" s="43" t="inlineStr">
        <is>
          <t>08/07/2026</t>
        </is>
      </c>
      <c r="P66" s="16">
        <f>IF(SUMIFS('2. Utility Breakdown'!$T$6:$T$2000,'2. Utility Breakdown'!$A$6:$A$2000,$A66,'2. Utility Breakdown'!$G$6:$G$2000,"Y")=0,"",IFERROR(SUMIFS('2. Utility Breakdown'!$T$6:$T$2000,'2. Utility Breakdown'!$A$6:$A$2000,$A66,'2. Utility Breakdown'!$G$6:$G$2000,"Y")/INDEX('Property List'!$B$6:$B$35,MATCH($A66,'Property List'!$A$6:$A$35,0)),""))</f>
        <v/>
      </c>
      <c r="Q66" s="12" t="n">
        <v>61.87</v>
      </c>
      <c r="R66" s="15">
        <f>IF(OR(P66="",Q66=""),"",P66-Q66)</f>
        <v/>
      </c>
      <c r="S66" s="17" t="n"/>
    </row>
    <row r="67">
      <c r="A67" s="43" t="inlineStr">
        <is>
          <t>Muse</t>
        </is>
      </c>
      <c r="B67" s="43" t="inlineStr">
        <is>
          <t>Dallas-Fort Worth Metro</t>
        </is>
      </c>
      <c r="C67" s="43" t="inlineStr">
        <is>
          <t>Y</t>
        </is>
      </c>
      <c r="D67" s="43" t="inlineStr">
        <is>
          <t>B12-R</t>
        </is>
      </c>
      <c r="E67" s="44" t="n">
        <v>5</v>
      </c>
      <c r="F67" s="44" t="n">
        <v>1102</v>
      </c>
      <c r="G67" s="12" t="n">
        <v>1327</v>
      </c>
      <c r="H67" s="13">
        <f>IFERROR(G67/F67,"")</f>
        <v/>
      </c>
      <c r="I67" s="12" t="n">
        <v>1288.2</v>
      </c>
      <c r="J67" s="13">
        <f>IFERROR(I67/F67,"")</f>
        <v/>
      </c>
      <c r="K67" s="44" t="n">
        <v>5</v>
      </c>
      <c r="L67" s="14">
        <f>IFERROR(K67/E67,"")</f>
        <v/>
      </c>
      <c r="M67" s="44" t="n">
        <v>0</v>
      </c>
      <c r="N67" s="15">
        <f>IFERROR(G67-I67,"")</f>
        <v/>
      </c>
      <c r="O67" s="43" t="inlineStr">
        <is>
          <t>08/07/2026</t>
        </is>
      </c>
      <c r="P67" s="16">
        <f>IF(SUMIFS('2. Utility Breakdown'!$T$6:$T$2000,'2. Utility Breakdown'!$A$6:$A$2000,$A67,'2. Utility Breakdown'!$G$6:$G$2000,"Y")=0,"",IFERROR(SUMIFS('2. Utility Breakdown'!$T$6:$T$2000,'2. Utility Breakdown'!$A$6:$A$2000,$A67,'2. Utility Breakdown'!$G$6:$G$2000,"Y")/INDEX('Property List'!$B$6:$B$35,MATCH($A67,'Property List'!$A$6:$A$35,0)),""))</f>
        <v/>
      </c>
      <c r="Q67" s="12" t="n">
        <v>61.87</v>
      </c>
      <c r="R67" s="15">
        <f>IF(OR(P67="",Q67=""),"",P67-Q67)</f>
        <v/>
      </c>
      <c r="S67" s="17" t="n"/>
    </row>
    <row r="68">
      <c r="A68" s="43" t="inlineStr">
        <is>
          <t>Muse</t>
        </is>
      </c>
      <c r="B68" s="43" t="inlineStr">
        <is>
          <t>Dallas-Fort Worth Metro</t>
        </is>
      </c>
      <c r="C68" s="43" t="inlineStr">
        <is>
          <t>Y</t>
        </is>
      </c>
      <c r="D68" s="43" t="inlineStr">
        <is>
          <t>B2</t>
        </is>
      </c>
      <c r="E68" s="44" t="n">
        <v>12</v>
      </c>
      <c r="F68" s="44" t="n">
        <v>865</v>
      </c>
      <c r="G68" s="12" t="n">
        <v>1002</v>
      </c>
      <c r="H68" s="13">
        <f>IFERROR(G68/F68,"")</f>
        <v/>
      </c>
      <c r="I68" s="12" t="n">
        <v>973</v>
      </c>
      <c r="J68" s="13">
        <f>IFERROR(I68/F68,"")</f>
        <v/>
      </c>
      <c r="K68" s="44" t="n">
        <v>12</v>
      </c>
      <c r="L68" s="14">
        <f>IFERROR(K68/E68,"")</f>
        <v/>
      </c>
      <c r="M68" s="44" t="n">
        <v>1</v>
      </c>
      <c r="N68" s="15">
        <f>IFERROR(G68-I68,"")</f>
        <v/>
      </c>
      <c r="O68" s="43" t="inlineStr">
        <is>
          <t>08/07/2026</t>
        </is>
      </c>
      <c r="P68" s="16">
        <f>IF(SUMIFS('2. Utility Breakdown'!$T$6:$T$2000,'2. Utility Breakdown'!$A$6:$A$2000,$A68,'2. Utility Breakdown'!$G$6:$G$2000,"Y")=0,"",IFERROR(SUMIFS('2. Utility Breakdown'!$T$6:$T$2000,'2. Utility Breakdown'!$A$6:$A$2000,$A68,'2. Utility Breakdown'!$G$6:$G$2000,"Y")/INDEX('Property List'!$B$6:$B$35,MATCH($A68,'Property List'!$A$6:$A$35,0)),""))</f>
        <v/>
      </c>
      <c r="Q68" s="12" t="n">
        <v>61.87</v>
      </c>
      <c r="R68" s="15">
        <f>IF(OR(P68="",Q68=""),"",P68-Q68)</f>
        <v/>
      </c>
      <c r="S68" s="17" t="n"/>
    </row>
    <row r="69">
      <c r="A69" s="43" t="inlineStr">
        <is>
          <t>Muse</t>
        </is>
      </c>
      <c r="B69" s="43" t="inlineStr">
        <is>
          <t>Dallas-Fort Worth Metro</t>
        </is>
      </c>
      <c r="C69" s="43" t="inlineStr">
        <is>
          <t>Y</t>
        </is>
      </c>
      <c r="D69" s="43" t="inlineStr">
        <is>
          <t>B2-R</t>
        </is>
      </c>
      <c r="E69" s="44" t="n">
        <v>20</v>
      </c>
      <c r="F69" s="44" t="n">
        <v>865</v>
      </c>
      <c r="G69" s="12" t="n">
        <v>1102</v>
      </c>
      <c r="H69" s="13">
        <f>IFERROR(G69/F69,"")</f>
        <v/>
      </c>
      <c r="I69" s="12" t="n">
        <v>1091.79</v>
      </c>
      <c r="J69" s="13">
        <f>IFERROR(I69/F69,"")</f>
        <v/>
      </c>
      <c r="K69" s="44" t="n">
        <v>19</v>
      </c>
      <c r="L69" s="14">
        <f>IFERROR(K69/E69,"")</f>
        <v/>
      </c>
      <c r="M69" s="44" t="n">
        <v>1</v>
      </c>
      <c r="N69" s="15">
        <f>IFERROR(G69-I69,"")</f>
        <v/>
      </c>
      <c r="O69" s="43" t="inlineStr">
        <is>
          <t>08/07/2026</t>
        </is>
      </c>
      <c r="P69" s="16">
        <f>IF(SUMIFS('2. Utility Breakdown'!$T$6:$T$2000,'2. Utility Breakdown'!$A$6:$A$2000,$A69,'2. Utility Breakdown'!$G$6:$G$2000,"Y")=0,"",IFERROR(SUMIFS('2. Utility Breakdown'!$T$6:$T$2000,'2. Utility Breakdown'!$A$6:$A$2000,$A69,'2. Utility Breakdown'!$G$6:$G$2000,"Y")/INDEX('Property List'!$B$6:$B$35,MATCH($A69,'Property List'!$A$6:$A$35,0)),""))</f>
        <v/>
      </c>
      <c r="Q69" s="12" t="n">
        <v>61.87</v>
      </c>
      <c r="R69" s="15">
        <f>IF(OR(P69="",Q69=""),"",P69-Q69)</f>
        <v/>
      </c>
      <c r="S69" s="17" t="n"/>
    </row>
    <row r="70">
      <c r="A70" s="43" t="inlineStr">
        <is>
          <t>Muse</t>
        </is>
      </c>
      <c r="B70" s="43" t="inlineStr">
        <is>
          <t>Dallas-Fort Worth Metro</t>
        </is>
      </c>
      <c r="C70" s="43" t="inlineStr">
        <is>
          <t>Y</t>
        </is>
      </c>
      <c r="D70" s="43" t="inlineStr">
        <is>
          <t>B3</t>
        </is>
      </c>
      <c r="E70" s="44" t="n">
        <v>9</v>
      </c>
      <c r="F70" s="44" t="n">
        <v>886</v>
      </c>
      <c r="G70" s="12" t="n">
        <v>1054</v>
      </c>
      <c r="H70" s="13">
        <f>IFERROR(G70/F70,"")</f>
        <v/>
      </c>
      <c r="I70" s="12" t="n">
        <v>993.86</v>
      </c>
      <c r="J70" s="13">
        <f>IFERROR(I70/F70,"")</f>
        <v/>
      </c>
      <c r="K70" s="44" t="n">
        <v>7</v>
      </c>
      <c r="L70" s="14">
        <f>IFERROR(K70/E70,"")</f>
        <v/>
      </c>
      <c r="M70" s="44" t="n">
        <v>1</v>
      </c>
      <c r="N70" s="15">
        <f>IFERROR(G70-I70,"")</f>
        <v/>
      </c>
      <c r="O70" s="43" t="inlineStr">
        <is>
          <t>08/07/2026</t>
        </is>
      </c>
      <c r="P70" s="16">
        <f>IF(SUMIFS('2. Utility Breakdown'!$T$6:$T$2000,'2. Utility Breakdown'!$A$6:$A$2000,$A70,'2. Utility Breakdown'!$G$6:$G$2000,"Y")=0,"",IFERROR(SUMIFS('2. Utility Breakdown'!$T$6:$T$2000,'2. Utility Breakdown'!$A$6:$A$2000,$A70,'2. Utility Breakdown'!$G$6:$G$2000,"Y")/INDEX('Property List'!$B$6:$B$35,MATCH($A70,'Property List'!$A$6:$A$35,0)),""))</f>
        <v/>
      </c>
      <c r="Q70" s="12" t="n">
        <v>61.87</v>
      </c>
      <c r="R70" s="15">
        <f>IF(OR(P70="",Q70=""),"",P70-Q70)</f>
        <v/>
      </c>
      <c r="S70" s="17" t="n"/>
    </row>
    <row r="71">
      <c r="A71" s="43" t="inlineStr">
        <is>
          <t>Muse</t>
        </is>
      </c>
      <c r="B71" s="43" t="inlineStr">
        <is>
          <t>Dallas-Fort Worth Metro</t>
        </is>
      </c>
      <c r="C71" s="43" t="inlineStr">
        <is>
          <t>Y</t>
        </is>
      </c>
      <c r="D71" s="43" t="inlineStr">
        <is>
          <t>B3-R</t>
        </is>
      </c>
      <c r="E71" s="44" t="n">
        <v>31</v>
      </c>
      <c r="F71" s="44" t="n">
        <v>886</v>
      </c>
      <c r="G71" s="12" t="n">
        <v>1095</v>
      </c>
      <c r="H71" s="13">
        <f>IFERROR(G71/F71,"")</f>
        <v/>
      </c>
      <c r="I71" s="12" t="n">
        <v>1053.32</v>
      </c>
      <c r="J71" s="13">
        <f>IFERROR(I71/F71,"")</f>
        <v/>
      </c>
      <c r="K71" s="44" t="n">
        <v>28</v>
      </c>
      <c r="L71" s="14">
        <f>IFERROR(K71/E71,"")</f>
        <v/>
      </c>
      <c r="M71" s="44" t="n">
        <v>3</v>
      </c>
      <c r="N71" s="15">
        <f>IFERROR(G71-I71,"")</f>
        <v/>
      </c>
      <c r="O71" s="43" t="inlineStr">
        <is>
          <t>08/07/2026</t>
        </is>
      </c>
      <c r="P71" s="16">
        <f>IF(SUMIFS('2. Utility Breakdown'!$T$6:$T$2000,'2. Utility Breakdown'!$A$6:$A$2000,$A71,'2. Utility Breakdown'!$G$6:$G$2000,"Y")=0,"",IFERROR(SUMIFS('2. Utility Breakdown'!$T$6:$T$2000,'2. Utility Breakdown'!$A$6:$A$2000,$A71,'2. Utility Breakdown'!$G$6:$G$2000,"Y")/INDEX('Property List'!$B$6:$B$35,MATCH($A71,'Property List'!$A$6:$A$35,0)),""))</f>
        <v/>
      </c>
      <c r="Q71" s="12" t="n">
        <v>61.87</v>
      </c>
      <c r="R71" s="15">
        <f>IF(OR(P71="",Q71=""),"",P71-Q71)</f>
        <v/>
      </c>
      <c r="S71" s="17" t="n"/>
    </row>
    <row r="72">
      <c r="A72" s="43" t="inlineStr">
        <is>
          <t>Muse</t>
        </is>
      </c>
      <c r="B72" s="43" t="inlineStr">
        <is>
          <t>Dallas-Fort Worth Metro</t>
        </is>
      </c>
      <c r="C72" s="43" t="inlineStr">
        <is>
          <t>Y</t>
        </is>
      </c>
      <c r="D72" s="43" t="inlineStr">
        <is>
          <t>B4</t>
        </is>
      </c>
      <c r="E72" s="44" t="n">
        <v>12</v>
      </c>
      <c r="F72" s="44" t="n">
        <v>895</v>
      </c>
      <c r="G72" s="12" t="n">
        <v>1064</v>
      </c>
      <c r="H72" s="13">
        <f>IFERROR(G72/F72,"")</f>
        <v/>
      </c>
      <c r="I72" s="12" t="n">
        <v>1045.18</v>
      </c>
      <c r="J72" s="13">
        <f>IFERROR(I72/F72,"")</f>
        <v/>
      </c>
      <c r="K72" s="44" t="n">
        <v>11</v>
      </c>
      <c r="L72" s="14">
        <f>IFERROR(K72/E72,"")</f>
        <v/>
      </c>
      <c r="M72" s="44" t="n">
        <v>1</v>
      </c>
      <c r="N72" s="15">
        <f>IFERROR(G72-I72,"")</f>
        <v/>
      </c>
      <c r="O72" s="43" t="inlineStr">
        <is>
          <t>08/07/2026</t>
        </is>
      </c>
      <c r="P72" s="16">
        <f>IF(SUMIFS('2. Utility Breakdown'!$T$6:$T$2000,'2. Utility Breakdown'!$A$6:$A$2000,$A72,'2. Utility Breakdown'!$G$6:$G$2000,"Y")=0,"",IFERROR(SUMIFS('2. Utility Breakdown'!$T$6:$T$2000,'2. Utility Breakdown'!$A$6:$A$2000,$A72,'2. Utility Breakdown'!$G$6:$G$2000,"Y")/INDEX('Property List'!$B$6:$B$35,MATCH($A72,'Property List'!$A$6:$A$35,0)),""))</f>
        <v/>
      </c>
      <c r="Q72" s="12" t="n">
        <v>61.87</v>
      </c>
      <c r="R72" s="15">
        <f>IF(OR(P72="",Q72=""),"",P72-Q72)</f>
        <v/>
      </c>
      <c r="S72" s="17" t="n"/>
    </row>
    <row r="73">
      <c r="A73" s="43" t="inlineStr">
        <is>
          <t>Muse</t>
        </is>
      </c>
      <c r="B73" s="43" t="inlineStr">
        <is>
          <t>Dallas-Fort Worth Metro</t>
        </is>
      </c>
      <c r="C73" s="43" t="inlineStr">
        <is>
          <t>Y</t>
        </is>
      </c>
      <c r="D73" s="43" t="inlineStr">
        <is>
          <t>B4-R</t>
        </is>
      </c>
      <c r="E73" s="44" t="n">
        <v>8</v>
      </c>
      <c r="F73" s="44" t="n">
        <v>895</v>
      </c>
      <c r="G73" s="12" t="n">
        <v>1164</v>
      </c>
      <c r="H73" s="13">
        <f>IFERROR(G73/F73,"")</f>
        <v/>
      </c>
      <c r="I73" s="12" t="n">
        <v>1086</v>
      </c>
      <c r="J73" s="13">
        <f>IFERROR(I73/F73,"")</f>
        <v/>
      </c>
      <c r="K73" s="44" t="n">
        <v>8</v>
      </c>
      <c r="L73" s="14">
        <f>IFERROR(K73/E73,"")</f>
        <v/>
      </c>
      <c r="M73" s="44" t="n">
        <v>1</v>
      </c>
      <c r="N73" s="15">
        <f>IFERROR(G73-I73,"")</f>
        <v/>
      </c>
      <c r="O73" s="43" t="inlineStr">
        <is>
          <t>08/07/2026</t>
        </is>
      </c>
      <c r="P73" s="16">
        <f>IF(SUMIFS('2. Utility Breakdown'!$T$6:$T$2000,'2. Utility Breakdown'!$A$6:$A$2000,$A73,'2. Utility Breakdown'!$G$6:$G$2000,"Y")=0,"",IFERROR(SUMIFS('2. Utility Breakdown'!$T$6:$T$2000,'2. Utility Breakdown'!$A$6:$A$2000,$A73,'2. Utility Breakdown'!$G$6:$G$2000,"Y")/INDEX('Property List'!$B$6:$B$35,MATCH($A73,'Property List'!$A$6:$A$35,0)),""))</f>
        <v/>
      </c>
      <c r="Q73" s="12" t="n">
        <v>61.87</v>
      </c>
      <c r="R73" s="15">
        <f>IF(OR(P73="",Q73=""),"",P73-Q73)</f>
        <v/>
      </c>
      <c r="S73" s="17" t="n"/>
    </row>
    <row r="74">
      <c r="A74" s="43" t="inlineStr">
        <is>
          <t>Muse</t>
        </is>
      </c>
      <c r="B74" s="43" t="inlineStr">
        <is>
          <t>Dallas-Fort Worth Metro</t>
        </is>
      </c>
      <c r="C74" s="43" t="inlineStr">
        <is>
          <t>Y</t>
        </is>
      </c>
      <c r="D74" s="43" t="inlineStr">
        <is>
          <t>B5</t>
        </is>
      </c>
      <c r="E74" s="44" t="n">
        <v>11</v>
      </c>
      <c r="F74" s="44" t="n">
        <v>920</v>
      </c>
      <c r="G74" s="12" t="n">
        <v>1079</v>
      </c>
      <c r="H74" s="13">
        <f>IFERROR(G74/F74,"")</f>
        <v/>
      </c>
      <c r="I74" s="12" t="n">
        <v>1006.13</v>
      </c>
      <c r="J74" s="13">
        <f>IFERROR(I74/F74,"")</f>
        <v/>
      </c>
      <c r="K74" s="44" t="n">
        <v>8</v>
      </c>
      <c r="L74" s="14">
        <f>IFERROR(K74/E74,"")</f>
        <v/>
      </c>
      <c r="M74" s="44" t="n">
        <v>1</v>
      </c>
      <c r="N74" s="15">
        <f>IFERROR(G74-I74,"")</f>
        <v/>
      </c>
      <c r="O74" s="43" t="inlineStr">
        <is>
          <t>08/07/2026</t>
        </is>
      </c>
      <c r="P74" s="16">
        <f>IF(SUMIFS('2. Utility Breakdown'!$T$6:$T$2000,'2. Utility Breakdown'!$A$6:$A$2000,$A74,'2. Utility Breakdown'!$G$6:$G$2000,"Y")=0,"",IFERROR(SUMIFS('2. Utility Breakdown'!$T$6:$T$2000,'2. Utility Breakdown'!$A$6:$A$2000,$A74,'2. Utility Breakdown'!$G$6:$G$2000,"Y")/INDEX('Property List'!$B$6:$B$35,MATCH($A74,'Property List'!$A$6:$A$35,0)),""))</f>
        <v/>
      </c>
      <c r="Q74" s="12" t="n">
        <v>61.87</v>
      </c>
      <c r="R74" s="15">
        <f>IF(OR(P74="",Q74=""),"",P74-Q74)</f>
        <v/>
      </c>
      <c r="S74" s="17" t="n"/>
    </row>
    <row r="75">
      <c r="A75" s="43" t="inlineStr">
        <is>
          <t>Muse</t>
        </is>
      </c>
      <c r="B75" s="43" t="inlineStr">
        <is>
          <t>Dallas-Fort Worth Metro</t>
        </is>
      </c>
      <c r="C75" s="43" t="inlineStr">
        <is>
          <t>Y</t>
        </is>
      </c>
      <c r="D75" s="43" t="inlineStr">
        <is>
          <t>B5-R</t>
        </is>
      </c>
      <c r="E75" s="44" t="n">
        <v>26</v>
      </c>
      <c r="F75" s="44" t="n">
        <v>920</v>
      </c>
      <c r="G75" s="12" t="n">
        <v>1179</v>
      </c>
      <c r="H75" s="13">
        <f>IFERROR(G75/F75,"")</f>
        <v/>
      </c>
      <c r="I75" s="12" t="n">
        <v>1264.3</v>
      </c>
      <c r="J75" s="13">
        <f>IFERROR(I75/F75,"")</f>
        <v/>
      </c>
      <c r="K75" s="44" t="n">
        <v>20</v>
      </c>
      <c r="L75" s="14">
        <f>IFERROR(K75/E75,"")</f>
        <v/>
      </c>
      <c r="M75" s="44" t="n">
        <v>4</v>
      </c>
      <c r="N75" s="15">
        <f>IFERROR(G75-I75,"")</f>
        <v/>
      </c>
      <c r="O75" s="43" t="inlineStr">
        <is>
          <t>08/07/2026</t>
        </is>
      </c>
      <c r="P75" s="16">
        <f>IF(SUMIFS('2. Utility Breakdown'!$T$6:$T$2000,'2. Utility Breakdown'!$A$6:$A$2000,$A75,'2. Utility Breakdown'!$G$6:$G$2000,"Y")=0,"",IFERROR(SUMIFS('2. Utility Breakdown'!$T$6:$T$2000,'2. Utility Breakdown'!$A$6:$A$2000,$A75,'2. Utility Breakdown'!$G$6:$G$2000,"Y")/INDEX('Property List'!$B$6:$B$35,MATCH($A75,'Property List'!$A$6:$A$35,0)),""))</f>
        <v/>
      </c>
      <c r="Q75" s="12" t="n">
        <v>61.87</v>
      </c>
      <c r="R75" s="15">
        <f>IF(OR(P75="",Q75=""),"",P75-Q75)</f>
        <v/>
      </c>
      <c r="S75" s="17" t="n"/>
    </row>
    <row r="76">
      <c r="A76" s="43" t="inlineStr">
        <is>
          <t>Muse</t>
        </is>
      </c>
      <c r="B76" s="43" t="inlineStr">
        <is>
          <t>Dallas-Fort Worth Metro</t>
        </is>
      </c>
      <c r="C76" s="43" t="inlineStr">
        <is>
          <t>Y</t>
        </is>
      </c>
      <c r="D76" s="43" t="inlineStr">
        <is>
          <t>B6</t>
        </is>
      </c>
      <c r="E76" s="44" t="n">
        <v>18</v>
      </c>
      <c r="F76" s="44" t="n">
        <v>981</v>
      </c>
      <c r="G76" s="12" t="n">
        <v>1127</v>
      </c>
      <c r="H76" s="13">
        <f>IFERROR(G76/F76,"")</f>
        <v/>
      </c>
      <c r="I76" s="12" t="n">
        <v>1030.45</v>
      </c>
      <c r="J76" s="13">
        <f>IFERROR(I76/F76,"")</f>
        <v/>
      </c>
      <c r="K76" s="44" t="n">
        <v>11</v>
      </c>
      <c r="L76" s="14">
        <f>IFERROR(K76/E76,"")</f>
        <v/>
      </c>
      <c r="M76" s="44" t="n">
        <v>7</v>
      </c>
      <c r="N76" s="15">
        <f>IFERROR(G76-I76,"")</f>
        <v/>
      </c>
      <c r="O76" s="43" t="inlineStr">
        <is>
          <t>08/07/2026</t>
        </is>
      </c>
      <c r="P76" s="16">
        <f>IF(SUMIFS('2. Utility Breakdown'!$T$6:$T$2000,'2. Utility Breakdown'!$A$6:$A$2000,$A76,'2. Utility Breakdown'!$G$6:$G$2000,"Y")=0,"",IFERROR(SUMIFS('2. Utility Breakdown'!$T$6:$T$2000,'2. Utility Breakdown'!$A$6:$A$2000,$A76,'2. Utility Breakdown'!$G$6:$G$2000,"Y")/INDEX('Property List'!$B$6:$B$35,MATCH($A76,'Property List'!$A$6:$A$35,0)),""))</f>
        <v/>
      </c>
      <c r="Q76" s="12" t="n">
        <v>61.87</v>
      </c>
      <c r="R76" s="15">
        <f>IF(OR(P76="",Q76=""),"",P76-Q76)</f>
        <v/>
      </c>
      <c r="S76" s="17" t="n"/>
    </row>
    <row r="77">
      <c r="A77" s="43" t="inlineStr">
        <is>
          <t>Muse</t>
        </is>
      </c>
      <c r="B77" s="43" t="inlineStr">
        <is>
          <t>Dallas-Fort Worth Metro</t>
        </is>
      </c>
      <c r="C77" s="43" t="inlineStr">
        <is>
          <t>Y</t>
        </is>
      </c>
      <c r="D77" s="43" t="inlineStr">
        <is>
          <t>B6-R</t>
        </is>
      </c>
      <c r="E77" s="44" t="n">
        <v>22</v>
      </c>
      <c r="F77" s="44" t="n">
        <v>981</v>
      </c>
      <c r="G77" s="12" t="n">
        <v>1227</v>
      </c>
      <c r="H77" s="13">
        <f>IFERROR(G77/F77,"")</f>
        <v/>
      </c>
      <c r="I77" s="12" t="n">
        <v>1170.06</v>
      </c>
      <c r="J77" s="13">
        <f>IFERROR(I77/F77,"")</f>
        <v/>
      </c>
      <c r="K77" s="44" t="n">
        <v>16</v>
      </c>
      <c r="L77" s="14">
        <f>IFERROR(K77/E77,"")</f>
        <v/>
      </c>
      <c r="M77" s="44" t="n">
        <v>5</v>
      </c>
      <c r="N77" s="15">
        <f>IFERROR(G77-I77,"")</f>
        <v/>
      </c>
      <c r="O77" s="43" t="inlineStr">
        <is>
          <t>08/07/2026</t>
        </is>
      </c>
      <c r="P77" s="16">
        <f>IF(SUMIFS('2. Utility Breakdown'!$T$6:$T$2000,'2. Utility Breakdown'!$A$6:$A$2000,$A77,'2. Utility Breakdown'!$G$6:$G$2000,"Y")=0,"",IFERROR(SUMIFS('2. Utility Breakdown'!$T$6:$T$2000,'2. Utility Breakdown'!$A$6:$A$2000,$A77,'2. Utility Breakdown'!$G$6:$G$2000,"Y")/INDEX('Property List'!$B$6:$B$35,MATCH($A77,'Property List'!$A$6:$A$35,0)),""))</f>
        <v/>
      </c>
      <c r="Q77" s="12" t="n">
        <v>61.87</v>
      </c>
      <c r="R77" s="15">
        <f>IF(OR(P77="",Q77=""),"",P77-Q77)</f>
        <v/>
      </c>
      <c r="S77" s="17" t="n"/>
    </row>
    <row r="78">
      <c r="A78" s="43" t="inlineStr">
        <is>
          <t>Muse</t>
        </is>
      </c>
      <c r="B78" s="43" t="inlineStr">
        <is>
          <t>Dallas-Fort Worth Metro</t>
        </is>
      </c>
      <c r="C78" s="43" t="inlineStr">
        <is>
          <t>Y</t>
        </is>
      </c>
      <c r="D78" s="43" t="inlineStr">
        <is>
          <t>B7</t>
        </is>
      </c>
      <c r="E78" s="44" t="n">
        <v>30</v>
      </c>
      <c r="F78" s="44" t="n">
        <v>996</v>
      </c>
      <c r="G78" s="12" t="n">
        <v>1142</v>
      </c>
      <c r="H78" s="13">
        <f>IFERROR(G78/F78,"")</f>
        <v/>
      </c>
      <c r="I78" s="12" t="n">
        <v>1119.81</v>
      </c>
      <c r="J78" s="13">
        <f>IFERROR(I78/F78,"")</f>
        <v/>
      </c>
      <c r="K78" s="44" t="n">
        <v>26</v>
      </c>
      <c r="L78" s="14">
        <f>IFERROR(K78/E78,"")</f>
        <v/>
      </c>
      <c r="M78" s="44" t="n">
        <v>5</v>
      </c>
      <c r="N78" s="15">
        <f>IFERROR(G78-I78,"")</f>
        <v/>
      </c>
      <c r="O78" s="43" t="inlineStr">
        <is>
          <t>08/07/2026</t>
        </is>
      </c>
      <c r="P78" s="16">
        <f>IF(SUMIFS('2. Utility Breakdown'!$T$6:$T$2000,'2. Utility Breakdown'!$A$6:$A$2000,$A78,'2. Utility Breakdown'!$G$6:$G$2000,"Y")=0,"",IFERROR(SUMIFS('2. Utility Breakdown'!$T$6:$T$2000,'2. Utility Breakdown'!$A$6:$A$2000,$A78,'2. Utility Breakdown'!$G$6:$G$2000,"Y")/INDEX('Property List'!$B$6:$B$35,MATCH($A78,'Property List'!$A$6:$A$35,0)),""))</f>
        <v/>
      </c>
      <c r="Q78" s="12" t="n">
        <v>61.87</v>
      </c>
      <c r="R78" s="15">
        <f>IF(OR(P78="",Q78=""),"",P78-Q78)</f>
        <v/>
      </c>
      <c r="S78" s="17" t="n"/>
    </row>
    <row r="79">
      <c r="A79" s="43" t="inlineStr">
        <is>
          <t>Muse</t>
        </is>
      </c>
      <c r="B79" s="43" t="inlineStr">
        <is>
          <t>Dallas-Fort Worth Metro</t>
        </is>
      </c>
      <c r="C79" s="43" t="inlineStr">
        <is>
          <t>Y</t>
        </is>
      </c>
      <c r="D79" s="43" t="inlineStr">
        <is>
          <t>B7-R</t>
        </is>
      </c>
      <c r="E79" s="44" t="n">
        <v>58</v>
      </c>
      <c r="F79" s="44" t="n">
        <v>996</v>
      </c>
      <c r="G79" s="12" t="n">
        <v>1242</v>
      </c>
      <c r="H79" s="13">
        <f>IFERROR(G79/F79,"")</f>
        <v/>
      </c>
      <c r="I79" s="12" t="n">
        <v>1202.82</v>
      </c>
      <c r="J79" s="13">
        <f>IFERROR(I79/F79,"")</f>
        <v/>
      </c>
      <c r="K79" s="44" t="n">
        <v>56</v>
      </c>
      <c r="L79" s="14">
        <f>IFERROR(K79/E79,"")</f>
        <v/>
      </c>
      <c r="M79" s="44" t="n">
        <v>2</v>
      </c>
      <c r="N79" s="15">
        <f>IFERROR(G79-I79,"")</f>
        <v/>
      </c>
      <c r="O79" s="43" t="inlineStr">
        <is>
          <t>08/07/2026</t>
        </is>
      </c>
      <c r="P79" s="16">
        <f>IF(SUMIFS('2. Utility Breakdown'!$T$6:$T$2000,'2. Utility Breakdown'!$A$6:$A$2000,$A79,'2. Utility Breakdown'!$G$6:$G$2000,"Y")=0,"",IFERROR(SUMIFS('2. Utility Breakdown'!$T$6:$T$2000,'2. Utility Breakdown'!$A$6:$A$2000,$A79,'2. Utility Breakdown'!$G$6:$G$2000,"Y")/INDEX('Property List'!$B$6:$B$35,MATCH($A79,'Property List'!$A$6:$A$35,0)),""))</f>
        <v/>
      </c>
      <c r="Q79" s="12" t="n">
        <v>61.87</v>
      </c>
      <c r="R79" s="15">
        <f>IF(OR(P79="",Q79=""),"",P79-Q79)</f>
        <v/>
      </c>
      <c r="S79" s="17" t="n"/>
    </row>
    <row r="80">
      <c r="A80" s="43" t="inlineStr">
        <is>
          <t>Muse</t>
        </is>
      </c>
      <c r="B80" s="43" t="inlineStr">
        <is>
          <t>Dallas-Fort Worth Metro</t>
        </is>
      </c>
      <c r="C80" s="43" t="inlineStr">
        <is>
          <t>Y</t>
        </is>
      </c>
      <c r="D80" s="43" t="inlineStr">
        <is>
          <t>B8</t>
        </is>
      </c>
      <c r="E80" s="44" t="n">
        <v>10</v>
      </c>
      <c r="F80" s="44" t="n">
        <v>1002</v>
      </c>
      <c r="G80" s="12" t="n">
        <v>1147</v>
      </c>
      <c r="H80" s="13">
        <f>IFERROR(G80/F80,"")</f>
        <v/>
      </c>
      <c r="I80" s="12" t="n">
        <v>1158.22</v>
      </c>
      <c r="J80" s="13">
        <f>IFERROR(I80/F80,"")</f>
        <v/>
      </c>
      <c r="K80" s="44" t="n">
        <v>9</v>
      </c>
      <c r="L80" s="14">
        <f>IFERROR(K80/E80,"")</f>
        <v/>
      </c>
      <c r="M80" s="44" t="n">
        <v>3</v>
      </c>
      <c r="N80" s="15">
        <f>IFERROR(G80-I80,"")</f>
        <v/>
      </c>
      <c r="O80" s="43" t="inlineStr">
        <is>
          <t>08/07/2026</t>
        </is>
      </c>
      <c r="P80" s="16">
        <f>IF(SUMIFS('2. Utility Breakdown'!$T$6:$T$2000,'2. Utility Breakdown'!$A$6:$A$2000,$A80,'2. Utility Breakdown'!$G$6:$G$2000,"Y")=0,"",IFERROR(SUMIFS('2. Utility Breakdown'!$T$6:$T$2000,'2. Utility Breakdown'!$A$6:$A$2000,$A80,'2. Utility Breakdown'!$G$6:$G$2000,"Y")/INDEX('Property List'!$B$6:$B$35,MATCH($A80,'Property List'!$A$6:$A$35,0)),""))</f>
        <v/>
      </c>
      <c r="Q80" s="12" t="n">
        <v>61.87</v>
      </c>
      <c r="R80" s="15">
        <f>IF(OR(P80="",Q80=""),"",P80-Q80)</f>
        <v/>
      </c>
      <c r="S80" s="17" t="n"/>
    </row>
    <row r="81">
      <c r="A81" s="43" t="inlineStr">
        <is>
          <t>Muse</t>
        </is>
      </c>
      <c r="B81" s="43" t="inlineStr">
        <is>
          <t>Dallas-Fort Worth Metro</t>
        </is>
      </c>
      <c r="C81" s="43" t="inlineStr">
        <is>
          <t>Y</t>
        </is>
      </c>
      <c r="D81" s="43" t="inlineStr">
        <is>
          <t>B8-R</t>
        </is>
      </c>
      <c r="E81" s="44" t="n">
        <v>22</v>
      </c>
      <c r="F81" s="44" t="n">
        <v>1002</v>
      </c>
      <c r="G81" s="12" t="n">
        <v>1247</v>
      </c>
      <c r="H81" s="13">
        <f>IFERROR(G81/F81,"")</f>
        <v/>
      </c>
      <c r="I81" s="12" t="n">
        <v>1154.21</v>
      </c>
      <c r="J81" s="13">
        <f>IFERROR(I81/F81,"")</f>
        <v/>
      </c>
      <c r="K81" s="44" t="n">
        <v>19</v>
      </c>
      <c r="L81" s="14">
        <f>IFERROR(K81/E81,"")</f>
        <v/>
      </c>
      <c r="M81" s="44" t="n">
        <v>3</v>
      </c>
      <c r="N81" s="15">
        <f>IFERROR(G81-I81,"")</f>
        <v/>
      </c>
      <c r="O81" s="43" t="inlineStr">
        <is>
          <t>08/07/2026</t>
        </is>
      </c>
      <c r="P81" s="16">
        <f>IF(SUMIFS('2. Utility Breakdown'!$T$6:$T$2000,'2. Utility Breakdown'!$A$6:$A$2000,$A81,'2. Utility Breakdown'!$G$6:$G$2000,"Y")=0,"",IFERROR(SUMIFS('2. Utility Breakdown'!$T$6:$T$2000,'2. Utility Breakdown'!$A$6:$A$2000,$A81,'2. Utility Breakdown'!$G$6:$G$2000,"Y")/INDEX('Property List'!$B$6:$B$35,MATCH($A81,'Property List'!$A$6:$A$35,0)),""))</f>
        <v/>
      </c>
      <c r="Q81" s="12" t="n">
        <v>61.87</v>
      </c>
      <c r="R81" s="15">
        <f>IF(OR(P81="",Q81=""),"",P81-Q81)</f>
        <v/>
      </c>
      <c r="S81" s="17" t="n"/>
    </row>
    <row r="82">
      <c r="A82" s="43" t="inlineStr">
        <is>
          <t>Muse</t>
        </is>
      </c>
      <c r="B82" s="43" t="inlineStr">
        <is>
          <t>Dallas-Fort Worth Metro</t>
        </is>
      </c>
      <c r="C82" s="43" t="inlineStr">
        <is>
          <t>Y</t>
        </is>
      </c>
      <c r="D82" s="43" t="inlineStr">
        <is>
          <t>B9</t>
        </is>
      </c>
      <c r="E82" s="44" t="n">
        <v>6</v>
      </c>
      <c r="F82" s="44" t="n">
        <v>1039</v>
      </c>
      <c r="G82" s="12" t="n">
        <v>1187</v>
      </c>
      <c r="H82" s="13">
        <f>IFERROR(G82/F82,"")</f>
        <v/>
      </c>
      <c r="I82" s="12" t="n">
        <v>1117.17</v>
      </c>
      <c r="J82" s="13">
        <f>IFERROR(I82/F82,"")</f>
        <v/>
      </c>
      <c r="K82" s="44" t="n">
        <v>6</v>
      </c>
      <c r="L82" s="14">
        <f>IFERROR(K82/E82,"")</f>
        <v/>
      </c>
      <c r="M82" s="44" t="n">
        <v>0</v>
      </c>
      <c r="N82" s="15">
        <f>IFERROR(G82-I82,"")</f>
        <v/>
      </c>
      <c r="O82" s="43" t="inlineStr">
        <is>
          <t>08/07/2026</t>
        </is>
      </c>
      <c r="P82" s="16">
        <f>IF(SUMIFS('2. Utility Breakdown'!$T$6:$T$2000,'2. Utility Breakdown'!$A$6:$A$2000,$A82,'2. Utility Breakdown'!$G$6:$G$2000,"Y")=0,"",IFERROR(SUMIFS('2. Utility Breakdown'!$T$6:$T$2000,'2. Utility Breakdown'!$A$6:$A$2000,$A82,'2. Utility Breakdown'!$G$6:$G$2000,"Y")/INDEX('Property List'!$B$6:$B$35,MATCH($A82,'Property List'!$A$6:$A$35,0)),""))</f>
        <v/>
      </c>
      <c r="Q82" s="12" t="n">
        <v>61.87</v>
      </c>
      <c r="R82" s="15">
        <f>IF(OR(P82="",Q82=""),"",P82-Q82)</f>
        <v/>
      </c>
      <c r="S82" s="17" t="n"/>
    </row>
    <row r="83">
      <c r="A83" s="43" t="inlineStr">
        <is>
          <t>Muse</t>
        </is>
      </c>
      <c r="B83" s="43" t="inlineStr">
        <is>
          <t>Dallas-Fort Worth Metro</t>
        </is>
      </c>
      <c r="C83" s="43" t="inlineStr">
        <is>
          <t>Y</t>
        </is>
      </c>
      <c r="D83" s="43" t="inlineStr">
        <is>
          <t>B9-R</t>
        </is>
      </c>
      <c r="E83" s="44" t="n">
        <v>18</v>
      </c>
      <c r="F83" s="44" t="n">
        <v>1039</v>
      </c>
      <c r="G83" s="12" t="n">
        <v>1287</v>
      </c>
      <c r="H83" s="13">
        <f>IFERROR(G83/F83,"")</f>
        <v/>
      </c>
      <c r="I83" s="12" t="n">
        <v>1198.35</v>
      </c>
      <c r="J83" s="13">
        <f>IFERROR(I83/F83,"")</f>
        <v/>
      </c>
      <c r="K83" s="44" t="n">
        <v>17</v>
      </c>
      <c r="L83" s="14">
        <f>IFERROR(K83/E83,"")</f>
        <v/>
      </c>
      <c r="M83" s="44" t="n">
        <v>1</v>
      </c>
      <c r="N83" s="15">
        <f>IFERROR(G83-I83,"")</f>
        <v/>
      </c>
      <c r="O83" s="43" t="inlineStr">
        <is>
          <t>08/07/2026</t>
        </is>
      </c>
      <c r="P83" s="16">
        <f>IF(SUMIFS('2. Utility Breakdown'!$T$6:$T$2000,'2. Utility Breakdown'!$A$6:$A$2000,$A83,'2. Utility Breakdown'!$G$6:$G$2000,"Y")=0,"",IFERROR(SUMIFS('2. Utility Breakdown'!$T$6:$T$2000,'2. Utility Breakdown'!$A$6:$A$2000,$A83,'2. Utility Breakdown'!$G$6:$G$2000,"Y")/INDEX('Property List'!$B$6:$B$35,MATCH($A83,'Property List'!$A$6:$A$35,0)),""))</f>
        <v/>
      </c>
      <c r="Q83" s="12" t="n">
        <v>61.87</v>
      </c>
      <c r="R83" s="15">
        <f>IF(OR(P83="",Q83=""),"",P83-Q83)</f>
        <v/>
      </c>
      <c r="S83" s="17" t="n"/>
    </row>
    <row r="84">
      <c r="A84" s="43" t="inlineStr">
        <is>
          <t>Muse</t>
        </is>
      </c>
      <c r="B84" s="43" t="inlineStr">
        <is>
          <t>Dallas-Fort Worth Metro</t>
        </is>
      </c>
      <c r="C84" s="43" t="inlineStr">
        <is>
          <t>Y</t>
        </is>
      </c>
      <c r="D84" s="43" t="inlineStr">
        <is>
          <t>C1</t>
        </is>
      </c>
      <c r="E84" s="44" t="n">
        <v>20</v>
      </c>
      <c r="F84" s="44" t="n">
        <v>1203</v>
      </c>
      <c r="G84" s="12" t="n">
        <v>1336</v>
      </c>
      <c r="H84" s="13">
        <f>IFERROR(G84/F84,"")</f>
        <v/>
      </c>
      <c r="I84" s="12" t="n">
        <v>1319.88</v>
      </c>
      <c r="J84" s="13">
        <f>IFERROR(I84/F84,"")</f>
        <v/>
      </c>
      <c r="K84" s="44" t="n">
        <v>17</v>
      </c>
      <c r="L84" s="14">
        <f>IFERROR(K84/E84,"")</f>
        <v/>
      </c>
      <c r="M84" s="44" t="n">
        <v>5</v>
      </c>
      <c r="N84" s="15">
        <f>IFERROR(G84-I84,"")</f>
        <v/>
      </c>
      <c r="O84" s="43" t="inlineStr">
        <is>
          <t>08/07/2026</t>
        </is>
      </c>
      <c r="P84" s="16">
        <f>IF(SUMIFS('2. Utility Breakdown'!$T$6:$T$2000,'2. Utility Breakdown'!$A$6:$A$2000,$A84,'2. Utility Breakdown'!$G$6:$G$2000,"Y")=0,"",IFERROR(SUMIFS('2. Utility Breakdown'!$T$6:$T$2000,'2. Utility Breakdown'!$A$6:$A$2000,$A84,'2. Utility Breakdown'!$G$6:$G$2000,"Y")/INDEX('Property List'!$B$6:$B$35,MATCH($A84,'Property List'!$A$6:$A$35,0)),""))</f>
        <v/>
      </c>
      <c r="Q84" s="12" t="n">
        <v>61.87</v>
      </c>
      <c r="R84" s="15">
        <f>IF(OR(P84="",Q84=""),"",P84-Q84)</f>
        <v/>
      </c>
      <c r="S84" s="17" t="n"/>
    </row>
    <row r="85">
      <c r="A85" s="43" t="inlineStr">
        <is>
          <t>Muse</t>
        </is>
      </c>
      <c r="B85" s="43" t="inlineStr">
        <is>
          <t>Dallas-Fort Worth Metro</t>
        </is>
      </c>
      <c r="C85" s="43" t="inlineStr">
        <is>
          <t>Y</t>
        </is>
      </c>
      <c r="D85" s="43" t="inlineStr">
        <is>
          <t>C1-R</t>
        </is>
      </c>
      <c r="E85" s="44" t="n">
        <v>35</v>
      </c>
      <c r="F85" s="44" t="n">
        <v>1203</v>
      </c>
      <c r="G85" s="12" t="n">
        <v>1436</v>
      </c>
      <c r="H85" s="13">
        <f>IFERROR(G85/F85,"")</f>
        <v/>
      </c>
      <c r="I85" s="12" t="n">
        <v>1403.88</v>
      </c>
      <c r="J85" s="13">
        <f>IFERROR(I85/F85,"")</f>
        <v/>
      </c>
      <c r="K85" s="44" t="n">
        <v>33</v>
      </c>
      <c r="L85" s="14">
        <f>IFERROR(K85/E85,"")</f>
        <v/>
      </c>
      <c r="M85" s="44" t="n">
        <v>3</v>
      </c>
      <c r="N85" s="15">
        <f>IFERROR(G85-I85,"")</f>
        <v/>
      </c>
      <c r="O85" s="43" t="inlineStr">
        <is>
          <t>08/07/2026</t>
        </is>
      </c>
      <c r="P85" s="16">
        <f>IF(SUMIFS('2. Utility Breakdown'!$T$6:$T$2000,'2. Utility Breakdown'!$A$6:$A$2000,$A85,'2. Utility Breakdown'!$G$6:$G$2000,"Y")=0,"",IFERROR(SUMIFS('2. Utility Breakdown'!$T$6:$T$2000,'2. Utility Breakdown'!$A$6:$A$2000,$A85,'2. Utility Breakdown'!$G$6:$G$2000,"Y")/INDEX('Property List'!$B$6:$B$35,MATCH($A85,'Property List'!$A$6:$A$35,0)),""))</f>
        <v/>
      </c>
      <c r="Q85" s="12" t="n">
        <v>61.87</v>
      </c>
      <c r="R85" s="15">
        <f>IF(OR(P85="",Q85=""),"",P85-Q85)</f>
        <v/>
      </c>
      <c r="S85" s="17" t="n"/>
    </row>
    <row r="86">
      <c r="A86" s="43" t="inlineStr">
        <is>
          <t>Muse</t>
        </is>
      </c>
      <c r="B86" s="43" t="inlineStr">
        <is>
          <t>Dallas-Fort Worth Metro</t>
        </is>
      </c>
      <c r="C86" s="43" t="inlineStr">
        <is>
          <t>Y</t>
        </is>
      </c>
      <c r="D86" s="43" t="inlineStr">
        <is>
          <t>C2</t>
        </is>
      </c>
      <c r="E86" s="44" t="n">
        <v>7</v>
      </c>
      <c r="F86" s="44" t="n">
        <v>1230</v>
      </c>
      <c r="G86" s="12" t="n">
        <v>1349</v>
      </c>
      <c r="H86" s="13">
        <f>IFERROR(G86/F86,"")</f>
        <v/>
      </c>
      <c r="I86" s="12" t="n">
        <v>1262.4</v>
      </c>
      <c r="J86" s="13">
        <f>IFERROR(I86/F86,"")</f>
        <v/>
      </c>
      <c r="K86" s="44" t="n">
        <v>5</v>
      </c>
      <c r="L86" s="14">
        <f>IFERROR(K86/E86,"")</f>
        <v/>
      </c>
      <c r="M86" s="44" t="n">
        <v>2</v>
      </c>
      <c r="N86" s="15">
        <f>IFERROR(G86-I86,"")</f>
        <v/>
      </c>
      <c r="O86" s="43" t="inlineStr">
        <is>
          <t>08/07/2026</t>
        </is>
      </c>
      <c r="P86" s="16">
        <f>IF(SUMIFS('2. Utility Breakdown'!$T$6:$T$2000,'2. Utility Breakdown'!$A$6:$A$2000,$A86,'2. Utility Breakdown'!$G$6:$G$2000,"Y")=0,"",IFERROR(SUMIFS('2. Utility Breakdown'!$T$6:$T$2000,'2. Utility Breakdown'!$A$6:$A$2000,$A86,'2. Utility Breakdown'!$G$6:$G$2000,"Y")/INDEX('Property List'!$B$6:$B$35,MATCH($A86,'Property List'!$A$6:$A$35,0)),""))</f>
        <v/>
      </c>
      <c r="Q86" s="12" t="n">
        <v>61.87</v>
      </c>
      <c r="R86" s="15">
        <f>IF(OR(P86="",Q86=""),"",P86-Q86)</f>
        <v/>
      </c>
      <c r="S86" s="17" t="n"/>
    </row>
    <row r="87">
      <c r="A87" s="43" t="inlineStr">
        <is>
          <t>Muse</t>
        </is>
      </c>
      <c r="B87" s="43" t="inlineStr">
        <is>
          <t>Dallas-Fort Worth Metro</t>
        </is>
      </c>
      <c r="C87" s="43" t="inlineStr">
        <is>
          <t>Y</t>
        </is>
      </c>
      <c r="D87" s="43" t="inlineStr">
        <is>
          <t>C2-R</t>
        </is>
      </c>
      <c r="E87" s="44" t="n">
        <v>22</v>
      </c>
      <c r="F87" s="44" t="n">
        <v>1230</v>
      </c>
      <c r="G87" s="12" t="n">
        <v>1449</v>
      </c>
      <c r="H87" s="13">
        <f>IFERROR(G87/F87,"")</f>
        <v/>
      </c>
      <c r="I87" s="12" t="n">
        <v>1451</v>
      </c>
      <c r="J87" s="13">
        <f>IFERROR(I87/F87,"")</f>
        <v/>
      </c>
      <c r="K87" s="44" t="n">
        <v>17</v>
      </c>
      <c r="L87" s="14">
        <f>IFERROR(K87/E87,"")</f>
        <v/>
      </c>
      <c r="M87" s="44" t="n">
        <v>6</v>
      </c>
      <c r="N87" s="15">
        <f>IFERROR(G87-I87,"")</f>
        <v/>
      </c>
      <c r="O87" s="43" t="inlineStr">
        <is>
          <t>08/07/2026</t>
        </is>
      </c>
      <c r="P87" s="16">
        <f>IF(SUMIFS('2. Utility Breakdown'!$T$6:$T$2000,'2. Utility Breakdown'!$A$6:$A$2000,$A87,'2. Utility Breakdown'!$G$6:$G$2000,"Y")=0,"",IFERROR(SUMIFS('2. Utility Breakdown'!$T$6:$T$2000,'2. Utility Breakdown'!$A$6:$A$2000,$A87,'2. Utility Breakdown'!$G$6:$G$2000,"Y")/INDEX('Property List'!$B$6:$B$35,MATCH($A87,'Property List'!$A$6:$A$35,0)),""))</f>
        <v/>
      </c>
      <c r="Q87" s="12" t="n">
        <v>61.87</v>
      </c>
      <c r="R87" s="15">
        <f>IF(OR(P87="",Q87=""),"",P87-Q87)</f>
        <v/>
      </c>
      <c r="S87" s="17" t="n"/>
    </row>
    <row r="88">
      <c r="A88" s="43" t="inlineStr">
        <is>
          <t>Muse</t>
        </is>
      </c>
      <c r="B88" s="43" t="inlineStr">
        <is>
          <t>Dallas-Fort Worth Metro</t>
        </is>
      </c>
      <c r="C88" s="43" t="inlineStr">
        <is>
          <t>Y</t>
        </is>
      </c>
      <c r="D88" s="43" t="inlineStr">
        <is>
          <t>C3</t>
        </is>
      </c>
      <c r="E88" s="44" t="n">
        <v>20</v>
      </c>
      <c r="F88" s="44" t="n">
        <v>1263</v>
      </c>
      <c r="G88" s="12" t="n">
        <v>1356</v>
      </c>
      <c r="H88" s="13">
        <f>IFERROR(G88/F88,"")</f>
        <v/>
      </c>
      <c r="I88" s="12" t="n">
        <v>1313.26</v>
      </c>
      <c r="J88" s="13">
        <f>IFERROR(I88/F88,"")</f>
        <v/>
      </c>
      <c r="K88" s="44" t="n">
        <v>19</v>
      </c>
      <c r="L88" s="14">
        <f>IFERROR(K88/E88,"")</f>
        <v/>
      </c>
      <c r="M88" s="44" t="n">
        <v>2</v>
      </c>
      <c r="N88" s="15">
        <f>IFERROR(G88-I88,"")</f>
        <v/>
      </c>
      <c r="O88" s="43" t="inlineStr">
        <is>
          <t>08/07/2026</t>
        </is>
      </c>
      <c r="P88" s="16">
        <f>IF(SUMIFS('2. Utility Breakdown'!$T$6:$T$2000,'2. Utility Breakdown'!$A$6:$A$2000,$A88,'2. Utility Breakdown'!$G$6:$G$2000,"Y")=0,"",IFERROR(SUMIFS('2. Utility Breakdown'!$T$6:$T$2000,'2. Utility Breakdown'!$A$6:$A$2000,$A88,'2. Utility Breakdown'!$G$6:$G$2000,"Y")/INDEX('Property List'!$B$6:$B$35,MATCH($A88,'Property List'!$A$6:$A$35,0)),""))</f>
        <v/>
      </c>
      <c r="Q88" s="12" t="n">
        <v>61.87</v>
      </c>
      <c r="R88" s="15">
        <f>IF(OR(P88="",Q88=""),"",P88-Q88)</f>
        <v/>
      </c>
      <c r="S88" s="17" t="n"/>
    </row>
    <row r="89">
      <c r="A89" s="43" t="inlineStr">
        <is>
          <t>Muse</t>
        </is>
      </c>
      <c r="B89" s="43" t="inlineStr">
        <is>
          <t>Dallas-Fort Worth Metro</t>
        </is>
      </c>
      <c r="C89" s="43" t="inlineStr">
        <is>
          <t>Y</t>
        </is>
      </c>
      <c r="D89" s="43" t="inlineStr">
        <is>
          <t>C3-R</t>
        </is>
      </c>
      <c r="E89" s="44" t="n">
        <v>40</v>
      </c>
      <c r="F89" s="44" t="n">
        <v>1263</v>
      </c>
      <c r="G89" s="12" t="n">
        <v>1456</v>
      </c>
      <c r="H89" s="13">
        <f>IFERROR(G89/F89,"")</f>
        <v/>
      </c>
      <c r="I89" s="12" t="n">
        <v>1417.68</v>
      </c>
      <c r="J89" s="13">
        <f>IFERROR(I89/F89,"")</f>
        <v/>
      </c>
      <c r="K89" s="44" t="n">
        <v>40</v>
      </c>
      <c r="L89" s="14">
        <f>IFERROR(K89/E89,"")</f>
        <v/>
      </c>
      <c r="M89" s="44" t="n">
        <v>3</v>
      </c>
      <c r="N89" s="15">
        <f>IFERROR(G89-I89,"")</f>
        <v/>
      </c>
      <c r="O89" s="43" t="inlineStr">
        <is>
          <t>08/07/2026</t>
        </is>
      </c>
      <c r="P89" s="16">
        <f>IF(SUMIFS('2. Utility Breakdown'!$T$6:$T$2000,'2. Utility Breakdown'!$A$6:$A$2000,$A89,'2. Utility Breakdown'!$G$6:$G$2000,"Y")=0,"",IFERROR(SUMIFS('2. Utility Breakdown'!$T$6:$T$2000,'2. Utility Breakdown'!$A$6:$A$2000,$A89,'2. Utility Breakdown'!$G$6:$G$2000,"Y")/INDEX('Property List'!$B$6:$B$35,MATCH($A89,'Property List'!$A$6:$A$35,0)),""))</f>
        <v/>
      </c>
      <c r="Q89" s="12" t="n">
        <v>61.87</v>
      </c>
      <c r="R89" s="15">
        <f>IF(OR(P89="",Q89=""),"",P89-Q89)</f>
        <v/>
      </c>
      <c r="S89" s="17" t="n"/>
    </row>
    <row r="90">
      <c r="A90" s="43" t="inlineStr">
        <is>
          <t>Muse</t>
        </is>
      </c>
      <c r="B90" s="43" t="inlineStr">
        <is>
          <t>Dallas-Fort Worth Metro</t>
        </is>
      </c>
      <c r="C90" s="43" t="inlineStr">
        <is>
          <t>Y</t>
        </is>
      </c>
      <c r="D90" s="43" t="inlineStr">
        <is>
          <t>C4</t>
        </is>
      </c>
      <c r="E90" s="44" t="n">
        <v>14</v>
      </c>
      <c r="F90" s="44" t="n">
        <v>1362</v>
      </c>
      <c r="G90" s="12" t="n">
        <v>1381</v>
      </c>
      <c r="H90" s="13">
        <f>IFERROR(G90/F90,"")</f>
        <v/>
      </c>
      <c r="I90" s="12" t="n">
        <v>1357.31</v>
      </c>
      <c r="J90" s="13">
        <f>IFERROR(I90/F90,"")</f>
        <v/>
      </c>
      <c r="K90" s="44" t="n">
        <v>13</v>
      </c>
      <c r="L90" s="14">
        <f>IFERROR(K90/E90,"")</f>
        <v/>
      </c>
      <c r="M90" s="44" t="n">
        <v>0</v>
      </c>
      <c r="N90" s="15">
        <f>IFERROR(G90-I90,"")</f>
        <v/>
      </c>
      <c r="O90" s="43" t="inlineStr">
        <is>
          <t>08/07/2026</t>
        </is>
      </c>
      <c r="P90" s="16">
        <f>IF(SUMIFS('2. Utility Breakdown'!$T$6:$T$2000,'2. Utility Breakdown'!$A$6:$A$2000,$A90,'2. Utility Breakdown'!$G$6:$G$2000,"Y")=0,"",IFERROR(SUMIFS('2. Utility Breakdown'!$T$6:$T$2000,'2. Utility Breakdown'!$A$6:$A$2000,$A90,'2. Utility Breakdown'!$G$6:$G$2000,"Y")/INDEX('Property List'!$B$6:$B$35,MATCH($A90,'Property List'!$A$6:$A$35,0)),""))</f>
        <v/>
      </c>
      <c r="Q90" s="12" t="n">
        <v>61.87</v>
      </c>
      <c r="R90" s="15">
        <f>IF(OR(P90="",Q90=""),"",P90-Q90)</f>
        <v/>
      </c>
      <c r="S90" s="17" t="n"/>
    </row>
    <row r="91">
      <c r="A91" s="43" t="inlineStr">
        <is>
          <t>Muse</t>
        </is>
      </c>
      <c r="B91" s="43" t="inlineStr">
        <is>
          <t>Dallas-Fort Worth Metro</t>
        </is>
      </c>
      <c r="C91" s="43" t="inlineStr">
        <is>
          <t>Y</t>
        </is>
      </c>
      <c r="D91" s="43" t="inlineStr">
        <is>
          <t>C4-R</t>
        </is>
      </c>
      <c r="E91" s="44" t="n">
        <v>18</v>
      </c>
      <c r="F91" s="44" t="n">
        <v>1362</v>
      </c>
      <c r="G91" s="12" t="n">
        <v>1481</v>
      </c>
      <c r="H91" s="13">
        <f>IFERROR(G91/F91,"")</f>
        <v/>
      </c>
      <c r="I91" s="12" t="n">
        <v>1415.22</v>
      </c>
      <c r="J91" s="13">
        <f>IFERROR(I91/F91,"")</f>
        <v/>
      </c>
      <c r="K91" s="44" t="n">
        <v>18</v>
      </c>
      <c r="L91" s="14">
        <f>IFERROR(K91/E91,"")</f>
        <v/>
      </c>
      <c r="M91" s="44" t="n">
        <v>0</v>
      </c>
      <c r="N91" s="15">
        <f>IFERROR(G91-I91,"")</f>
        <v/>
      </c>
      <c r="O91" s="43" t="inlineStr">
        <is>
          <t>08/07/2026</t>
        </is>
      </c>
      <c r="P91" s="16">
        <f>IF(SUMIFS('2. Utility Breakdown'!$T$6:$T$2000,'2. Utility Breakdown'!$A$6:$A$2000,$A91,'2. Utility Breakdown'!$G$6:$G$2000,"Y")=0,"",IFERROR(SUMIFS('2. Utility Breakdown'!$T$6:$T$2000,'2. Utility Breakdown'!$A$6:$A$2000,$A91,'2. Utility Breakdown'!$G$6:$G$2000,"Y")/INDEX('Property List'!$B$6:$B$35,MATCH($A91,'Property List'!$A$6:$A$35,0)),""))</f>
        <v/>
      </c>
      <c r="Q91" s="12" t="n">
        <v>61.87</v>
      </c>
      <c r="R91" s="15">
        <f>IF(OR(P91="",Q91=""),"",P91-Q91)</f>
        <v/>
      </c>
      <c r="S91" s="17" t="n"/>
    </row>
    <row r="92">
      <c r="A92" s="43" t="inlineStr">
        <is>
          <t>Muse</t>
        </is>
      </c>
      <c r="B92" s="43" t="inlineStr">
        <is>
          <t>Dallas-Fort Worth Metro</t>
        </is>
      </c>
      <c r="C92" s="43" t="inlineStr">
        <is>
          <t>Y</t>
        </is>
      </c>
      <c r="D92" s="43" t="inlineStr">
        <is>
          <t>C5</t>
        </is>
      </c>
      <c r="E92" s="44" t="n">
        <v>1</v>
      </c>
      <c r="F92" s="44" t="n">
        <v>1374</v>
      </c>
      <c r="G92" s="12" t="n">
        <v>1396</v>
      </c>
      <c r="H92" s="13">
        <f>IFERROR(G92/F92,"")</f>
        <v/>
      </c>
      <c r="I92" s="12" t="n">
        <v>1296</v>
      </c>
      <c r="J92" s="13">
        <f>IFERROR(I92/F92,"")</f>
        <v/>
      </c>
      <c r="K92" s="44" t="n">
        <v>1</v>
      </c>
      <c r="L92" s="14">
        <f>IFERROR(K92/E92,"")</f>
        <v/>
      </c>
      <c r="M92" s="44" t="n">
        <v>0</v>
      </c>
      <c r="N92" s="15">
        <f>IFERROR(G92-I92,"")</f>
        <v/>
      </c>
      <c r="O92" s="43" t="inlineStr">
        <is>
          <t>08/07/2026</t>
        </is>
      </c>
      <c r="P92" s="16">
        <f>IF(SUMIFS('2. Utility Breakdown'!$T$6:$T$2000,'2. Utility Breakdown'!$A$6:$A$2000,$A92,'2. Utility Breakdown'!$G$6:$G$2000,"Y")=0,"",IFERROR(SUMIFS('2. Utility Breakdown'!$T$6:$T$2000,'2. Utility Breakdown'!$A$6:$A$2000,$A92,'2. Utility Breakdown'!$G$6:$G$2000,"Y")/INDEX('Property List'!$B$6:$B$35,MATCH($A92,'Property List'!$A$6:$A$35,0)),""))</f>
        <v/>
      </c>
      <c r="Q92" s="12" t="n">
        <v>61.87</v>
      </c>
      <c r="R92" s="15">
        <f>IF(OR(P92="",Q92=""),"",P92-Q92)</f>
        <v/>
      </c>
      <c r="S92" s="17" t="n"/>
    </row>
    <row r="93">
      <c r="A93" s="43" t="inlineStr">
        <is>
          <t>Muse</t>
        </is>
      </c>
      <c r="B93" s="43" t="inlineStr">
        <is>
          <t>Dallas-Fort Worth Metro</t>
        </is>
      </c>
      <c r="C93" s="43" t="inlineStr">
        <is>
          <t>Y</t>
        </is>
      </c>
      <c r="D93" s="43" t="inlineStr">
        <is>
          <t>C5-R</t>
        </is>
      </c>
      <c r="E93" s="44" t="n">
        <v>3</v>
      </c>
      <c r="F93" s="44" t="n">
        <v>1374</v>
      </c>
      <c r="G93" s="12" t="n">
        <v>1496</v>
      </c>
      <c r="H93" s="13">
        <f>IFERROR(G93/F93,"")</f>
        <v/>
      </c>
      <c r="I93" s="12" t="n">
        <v>1467</v>
      </c>
      <c r="J93" s="13">
        <f>IFERROR(I93/F93,"")</f>
        <v/>
      </c>
      <c r="K93" s="44" t="n">
        <v>2</v>
      </c>
      <c r="L93" s="14">
        <f>IFERROR(K93/E93,"")</f>
        <v/>
      </c>
      <c r="M93" s="44" t="n">
        <v>0</v>
      </c>
      <c r="N93" s="15">
        <f>IFERROR(G93-I93,"")</f>
        <v/>
      </c>
      <c r="O93" s="43" t="inlineStr">
        <is>
          <t>08/07/2026</t>
        </is>
      </c>
      <c r="P93" s="16">
        <f>IF(SUMIFS('2. Utility Breakdown'!$T$6:$T$2000,'2. Utility Breakdown'!$A$6:$A$2000,$A93,'2. Utility Breakdown'!$G$6:$G$2000,"Y")=0,"",IFERROR(SUMIFS('2. Utility Breakdown'!$T$6:$T$2000,'2. Utility Breakdown'!$A$6:$A$2000,$A93,'2. Utility Breakdown'!$G$6:$G$2000,"Y")/INDEX('Property List'!$B$6:$B$35,MATCH($A93,'Property List'!$A$6:$A$35,0)),""))</f>
        <v/>
      </c>
      <c r="Q93" s="12" t="n">
        <v>61.87</v>
      </c>
      <c r="R93" s="15">
        <f>IF(OR(P93="",Q93=""),"",P93-Q93)</f>
        <v/>
      </c>
      <c r="S93" s="17" t="n"/>
    </row>
    <row r="94">
      <c r="A94" s="43" t="inlineStr">
        <is>
          <t>Muse</t>
        </is>
      </c>
      <c r="B94" s="43" t="inlineStr">
        <is>
          <t>Dallas-Fort Worth Metro</t>
        </is>
      </c>
      <c r="C94" s="43" t="inlineStr">
        <is>
          <t>Y</t>
        </is>
      </c>
      <c r="D94" s="43" t="inlineStr">
        <is>
          <t>E1</t>
        </is>
      </c>
      <c r="E94" s="44" t="n">
        <v>1</v>
      </c>
      <c r="F94" s="44" t="n">
        <v>247</v>
      </c>
      <c r="G94" s="12" t="n">
        <v>738</v>
      </c>
      <c r="H94" s="13">
        <f>IFERROR(G94/F94,"")</f>
        <v/>
      </c>
      <c r="I94" s="12" t="n">
        <v>664</v>
      </c>
      <c r="J94" s="13">
        <f>IFERROR(I94/F94,"")</f>
        <v/>
      </c>
      <c r="K94" s="44" t="n">
        <v>1</v>
      </c>
      <c r="L94" s="14">
        <f>IFERROR(K94/E94,"")</f>
        <v/>
      </c>
      <c r="M94" s="44" t="n">
        <v>0</v>
      </c>
      <c r="N94" s="15">
        <f>IFERROR(G94-I94,"")</f>
        <v/>
      </c>
      <c r="O94" s="43" t="inlineStr">
        <is>
          <t>08/07/2026</t>
        </is>
      </c>
      <c r="P94" s="16">
        <f>IF(SUMIFS('2. Utility Breakdown'!$T$6:$T$2000,'2. Utility Breakdown'!$A$6:$A$2000,$A94,'2. Utility Breakdown'!$G$6:$G$2000,"Y")=0,"",IFERROR(SUMIFS('2. Utility Breakdown'!$T$6:$T$2000,'2. Utility Breakdown'!$A$6:$A$2000,$A94,'2. Utility Breakdown'!$G$6:$G$2000,"Y")/INDEX('Property List'!$B$6:$B$35,MATCH($A94,'Property List'!$A$6:$A$35,0)),""))</f>
        <v/>
      </c>
      <c r="Q94" s="12" t="n">
        <v>61.87</v>
      </c>
      <c r="R94" s="15">
        <f>IF(OR(P94="",Q94=""),"",P94-Q94)</f>
        <v/>
      </c>
      <c r="S94" s="17" t="n"/>
    </row>
    <row r="95">
      <c r="A95" s="43" t="inlineStr">
        <is>
          <t>Muse</t>
        </is>
      </c>
      <c r="B95" s="43" t="inlineStr">
        <is>
          <t>Dallas-Fort Worth Metro</t>
        </is>
      </c>
      <c r="C95" s="43" t="inlineStr">
        <is>
          <t>Y</t>
        </is>
      </c>
      <c r="D95" s="43" t="inlineStr">
        <is>
          <t>E2-R</t>
        </is>
      </c>
      <c r="E95" s="44" t="n">
        <v>1</v>
      </c>
      <c r="F95" s="44" t="n">
        <v>360</v>
      </c>
      <c r="G95" s="12" t="n">
        <v>863</v>
      </c>
      <c r="H95" s="13">
        <f>IFERROR(G95/F95,"")</f>
        <v/>
      </c>
      <c r="I95" s="12" t="n">
        <v>763</v>
      </c>
      <c r="J95" s="13">
        <f>IFERROR(I95/F95,"")</f>
        <v/>
      </c>
      <c r="K95" s="44" t="n">
        <v>1</v>
      </c>
      <c r="L95" s="14">
        <f>IFERROR(K95/E95,"")</f>
        <v/>
      </c>
      <c r="M95" s="44" t="n">
        <v>0</v>
      </c>
      <c r="N95" s="15">
        <f>IFERROR(G95-I95,"")</f>
        <v/>
      </c>
      <c r="O95" s="43" t="inlineStr">
        <is>
          <t>08/07/2026</t>
        </is>
      </c>
      <c r="P95" s="16">
        <f>IF(SUMIFS('2. Utility Breakdown'!$T$6:$T$2000,'2. Utility Breakdown'!$A$6:$A$2000,$A95,'2. Utility Breakdown'!$G$6:$G$2000,"Y")=0,"",IFERROR(SUMIFS('2. Utility Breakdown'!$T$6:$T$2000,'2. Utility Breakdown'!$A$6:$A$2000,$A95,'2. Utility Breakdown'!$G$6:$G$2000,"Y")/INDEX('Property List'!$B$6:$B$35,MATCH($A95,'Property List'!$A$6:$A$35,0)),""))</f>
        <v/>
      </c>
      <c r="Q95" s="12" t="n">
        <v>61.87</v>
      </c>
      <c r="R95" s="15">
        <f>IF(OR(P95="",Q95=""),"",P95-Q95)</f>
        <v/>
      </c>
      <c r="S95" s="17" t="n"/>
    </row>
    <row r="96">
      <c r="A96" s="43" t="inlineStr">
        <is>
          <t>Muse</t>
        </is>
      </c>
      <c r="B96" s="43" t="inlineStr">
        <is>
          <t>Dallas-Fort Worth Metro</t>
        </is>
      </c>
      <c r="C96" s="43" t="inlineStr">
        <is>
          <t>Y</t>
        </is>
      </c>
      <c r="D96" s="43" t="inlineStr">
        <is>
          <t>E3</t>
        </is>
      </c>
      <c r="E96" s="44" t="n">
        <v>7</v>
      </c>
      <c r="F96" s="44" t="n">
        <v>433</v>
      </c>
      <c r="G96" s="12" t="n">
        <v>768</v>
      </c>
      <c r="H96" s="13">
        <f>IFERROR(G96/F96,"")</f>
        <v/>
      </c>
      <c r="I96" s="12" t="n">
        <v>680.14</v>
      </c>
      <c r="J96" s="13">
        <f>IFERROR(I96/F96,"")</f>
        <v/>
      </c>
      <c r="K96" s="44" t="n">
        <v>7</v>
      </c>
      <c r="L96" s="14">
        <f>IFERROR(K96/E96,"")</f>
        <v/>
      </c>
      <c r="M96" s="44" t="n">
        <v>0</v>
      </c>
      <c r="N96" s="15">
        <f>IFERROR(G96-I96,"")</f>
        <v/>
      </c>
      <c r="O96" s="43" t="inlineStr">
        <is>
          <t>08/07/2026</t>
        </is>
      </c>
      <c r="P96" s="16">
        <f>IF(SUMIFS('2. Utility Breakdown'!$T$6:$T$2000,'2. Utility Breakdown'!$A$6:$A$2000,$A96,'2. Utility Breakdown'!$G$6:$G$2000,"Y")=0,"",IFERROR(SUMIFS('2. Utility Breakdown'!$T$6:$T$2000,'2. Utility Breakdown'!$A$6:$A$2000,$A96,'2. Utility Breakdown'!$G$6:$G$2000,"Y")/INDEX('Property List'!$B$6:$B$35,MATCH($A96,'Property List'!$A$6:$A$35,0)),""))</f>
        <v/>
      </c>
      <c r="Q96" s="12" t="n">
        <v>61.87</v>
      </c>
      <c r="R96" s="15">
        <f>IF(OR(P96="",Q96=""),"",P96-Q96)</f>
        <v/>
      </c>
      <c r="S96" s="17" t="n"/>
    </row>
    <row r="97">
      <c r="A97" s="43" t="inlineStr">
        <is>
          <t>Muse</t>
        </is>
      </c>
      <c r="B97" s="43" t="inlineStr">
        <is>
          <t>Dallas-Fort Worth Metro</t>
        </is>
      </c>
      <c r="C97" s="43" t="inlineStr">
        <is>
          <t>Y</t>
        </is>
      </c>
      <c r="D97" s="43" t="inlineStr">
        <is>
          <t>E3-R</t>
        </is>
      </c>
      <c r="E97" s="44" t="n">
        <v>13</v>
      </c>
      <c r="F97" s="44" t="n">
        <v>433</v>
      </c>
      <c r="G97" s="12" t="n">
        <v>868</v>
      </c>
      <c r="H97" s="13">
        <f>IFERROR(G97/F97,"")</f>
        <v/>
      </c>
      <c r="I97" s="12" t="n">
        <v>769.73</v>
      </c>
      <c r="J97" s="13">
        <f>IFERROR(I97/F97,"")</f>
        <v/>
      </c>
      <c r="K97" s="44" t="n">
        <v>11</v>
      </c>
      <c r="L97" s="14">
        <f>IFERROR(K97/E97,"")</f>
        <v/>
      </c>
      <c r="M97" s="44" t="n">
        <v>4</v>
      </c>
      <c r="N97" s="15">
        <f>IFERROR(G97-I97,"")</f>
        <v/>
      </c>
      <c r="O97" s="43" t="inlineStr">
        <is>
          <t>08/07/2026</t>
        </is>
      </c>
      <c r="P97" s="16">
        <f>IF(SUMIFS('2. Utility Breakdown'!$T$6:$T$2000,'2. Utility Breakdown'!$A$6:$A$2000,$A97,'2. Utility Breakdown'!$G$6:$G$2000,"Y")=0,"",IFERROR(SUMIFS('2. Utility Breakdown'!$T$6:$T$2000,'2. Utility Breakdown'!$A$6:$A$2000,$A97,'2. Utility Breakdown'!$G$6:$G$2000,"Y")/INDEX('Property List'!$B$6:$B$35,MATCH($A97,'Property List'!$A$6:$A$35,0)),""))</f>
        <v/>
      </c>
      <c r="Q97" s="12" t="n">
        <v>61.87</v>
      </c>
      <c r="R97" s="15">
        <f>IF(OR(P97="",Q97=""),"",P97-Q97)</f>
        <v/>
      </c>
      <c r="S97" s="17" t="n"/>
    </row>
    <row r="98">
      <c r="A98" s="9" t="inlineStr">
        <is>
          <t>Muse</t>
        </is>
      </c>
      <c r="B98" s="11" t="n"/>
      <c r="C98" s="11" t="n"/>
      <c r="D98" s="9" t="inlineStr">
        <is>
          <t>Property Total</t>
        </is>
      </c>
      <c r="E98" s="10">
        <f>SUM(E43:E97)</f>
        <v/>
      </c>
      <c r="F98" s="10">
        <f>IFERROR(SUMPRODUCT(E43:E97,F43:F97)/E98,"")</f>
        <v/>
      </c>
      <c r="G98" s="18">
        <f>IFERROR(SUMPRODUCT(E43:E97,G43:G97)/E98,"")</f>
        <v/>
      </c>
      <c r="H98" s="19">
        <f>IFERROR(G98/F98,"")</f>
        <v/>
      </c>
      <c r="I98" s="18">
        <f>IFERROR(SUMPRODUCT(E43:E97,I43:I97)/E98,"")</f>
        <v/>
      </c>
      <c r="J98" s="19">
        <f>IFERROR(I98/F98,"")</f>
        <v/>
      </c>
      <c r="K98" s="10">
        <f>SUM(K43:K97)</f>
        <v/>
      </c>
      <c r="L98" s="20">
        <f>IFERROR(K98/E98,"")</f>
        <v/>
      </c>
      <c r="M98" s="10">
        <f>SUM(M43:M97)</f>
        <v/>
      </c>
      <c r="N98" s="18">
        <f>IFERROR(G98-I98,"")</f>
        <v/>
      </c>
      <c r="O98" s="11" t="n"/>
      <c r="P98" s="21">
        <f>P97</f>
        <v/>
      </c>
      <c r="Q98" s="21">
        <f>Q97</f>
        <v/>
      </c>
      <c r="R98" s="18">
        <f>IF(OR(P98="",Q98=""),"",P98-Q98)</f>
        <v/>
      </c>
      <c r="S98" s="11" t="n"/>
    </row>
    <row r="99">
      <c r="A99" s="43" t="inlineStr">
        <is>
          <t>Palace</t>
        </is>
      </c>
      <c r="B99" s="43" t="inlineStr">
        <is>
          <t>Dallas-Fort Worth Metro</t>
        </is>
      </c>
      <c r="C99" s="43" t="inlineStr">
        <is>
          <t>Y</t>
        </is>
      </c>
      <c r="D99" s="43" t="inlineStr">
        <is>
          <t>A1</t>
        </is>
      </c>
      <c r="E99" s="44" t="n">
        <v>23</v>
      </c>
      <c r="F99" s="44" t="n">
        <v>612</v>
      </c>
      <c r="G99" s="12" t="n">
        <v>963</v>
      </c>
      <c r="H99" s="13">
        <f>IFERROR(G99/F99,"")</f>
        <v/>
      </c>
      <c r="I99" s="12" t="n">
        <v>887.5700000000001</v>
      </c>
      <c r="J99" s="13">
        <f>IFERROR(I99/F99,"")</f>
        <v/>
      </c>
      <c r="K99" s="44" t="n">
        <v>21</v>
      </c>
      <c r="L99" s="14">
        <f>IFERROR(K99/E99,"")</f>
        <v/>
      </c>
      <c r="M99" s="44" t="n">
        <v>3</v>
      </c>
      <c r="N99" s="15">
        <f>IFERROR(G99-I99,"")</f>
        <v/>
      </c>
      <c r="O99" s="43" t="inlineStr">
        <is>
          <t>08/07/2026</t>
        </is>
      </c>
      <c r="P99" s="16">
        <f>IF(SUMIFS('2. Utility Breakdown'!$T$6:$T$2000,'2. Utility Breakdown'!$A$6:$A$2000,$A99,'2. Utility Breakdown'!$G$6:$G$2000,"Y")=0,"",IFERROR(SUMIFS('2. Utility Breakdown'!$T$6:$T$2000,'2. Utility Breakdown'!$A$6:$A$2000,$A99,'2. Utility Breakdown'!$G$6:$G$2000,"Y")/INDEX('Property List'!$B$6:$B$35,MATCH($A99,'Property List'!$A$6:$A$35,0)),""))</f>
        <v/>
      </c>
      <c r="Q99" s="12" t="n">
        <v>40.2</v>
      </c>
      <c r="R99" s="15">
        <f>IF(OR(P99="",Q99=""),"",P99-Q99)</f>
        <v/>
      </c>
      <c r="S99" s="17" t="n"/>
    </row>
    <row r="100">
      <c r="A100" s="43" t="inlineStr">
        <is>
          <t>Palace</t>
        </is>
      </c>
      <c r="B100" s="43" t="inlineStr">
        <is>
          <t>Dallas-Fort Worth Metro</t>
        </is>
      </c>
      <c r="C100" s="43" t="inlineStr">
        <is>
          <t>Y</t>
        </is>
      </c>
      <c r="D100" s="43" t="inlineStr">
        <is>
          <t>A1-R</t>
        </is>
      </c>
      <c r="E100" s="44" t="n">
        <v>1</v>
      </c>
      <c r="F100" s="44" t="n">
        <v>612</v>
      </c>
      <c r="G100" s="12" t="n">
        <v>1003</v>
      </c>
      <c r="H100" s="13">
        <f>IFERROR(G100/F100,"")</f>
        <v/>
      </c>
      <c r="I100" s="12" t="n">
        <v>891</v>
      </c>
      <c r="J100" s="13">
        <f>IFERROR(I100/F100,"")</f>
        <v/>
      </c>
      <c r="K100" s="44" t="n">
        <v>1</v>
      </c>
      <c r="L100" s="14">
        <f>IFERROR(K100/E100,"")</f>
        <v/>
      </c>
      <c r="M100" s="44" t="n">
        <v>0</v>
      </c>
      <c r="N100" s="15">
        <f>IFERROR(G100-I100,"")</f>
        <v/>
      </c>
      <c r="O100" s="43" t="inlineStr">
        <is>
          <t>08/07/2026</t>
        </is>
      </c>
      <c r="P100" s="16">
        <f>IF(SUMIFS('2. Utility Breakdown'!$T$6:$T$2000,'2. Utility Breakdown'!$A$6:$A$2000,$A100,'2. Utility Breakdown'!$G$6:$G$2000,"Y")=0,"",IFERROR(SUMIFS('2. Utility Breakdown'!$T$6:$T$2000,'2. Utility Breakdown'!$A$6:$A$2000,$A100,'2. Utility Breakdown'!$G$6:$G$2000,"Y")/INDEX('Property List'!$B$6:$B$35,MATCH($A100,'Property List'!$A$6:$A$35,0)),""))</f>
        <v/>
      </c>
      <c r="Q100" s="12" t="n">
        <v>40.2</v>
      </c>
      <c r="R100" s="15">
        <f>IF(OR(P100="",Q100=""),"",P100-Q100)</f>
        <v/>
      </c>
      <c r="S100" s="17" t="n"/>
    </row>
    <row r="101">
      <c r="A101" s="43" t="inlineStr">
        <is>
          <t>Palace</t>
        </is>
      </c>
      <c r="B101" s="43" t="inlineStr">
        <is>
          <t>Dallas-Fort Worth Metro</t>
        </is>
      </c>
      <c r="C101" s="43" t="inlineStr">
        <is>
          <t>Y</t>
        </is>
      </c>
      <c r="D101" s="43" t="inlineStr">
        <is>
          <t>A2</t>
        </is>
      </c>
      <c r="E101" s="44" t="n">
        <v>30</v>
      </c>
      <c r="F101" s="44" t="n">
        <v>684</v>
      </c>
      <c r="G101" s="12" t="n">
        <v>1013</v>
      </c>
      <c r="H101" s="13">
        <f>IFERROR(G101/F101,"")</f>
        <v/>
      </c>
      <c r="I101" s="12" t="n">
        <v>890.96</v>
      </c>
      <c r="J101" s="13">
        <f>IFERROR(I101/F101,"")</f>
        <v/>
      </c>
      <c r="K101" s="44" t="n">
        <v>26</v>
      </c>
      <c r="L101" s="14">
        <f>IFERROR(K101/E101,"")</f>
        <v/>
      </c>
      <c r="M101" s="44" t="n">
        <v>4</v>
      </c>
      <c r="N101" s="15">
        <f>IFERROR(G101-I101,"")</f>
        <v/>
      </c>
      <c r="O101" s="43" t="inlineStr">
        <is>
          <t>08/07/2026</t>
        </is>
      </c>
      <c r="P101" s="16">
        <f>IF(SUMIFS('2. Utility Breakdown'!$T$6:$T$2000,'2. Utility Breakdown'!$A$6:$A$2000,$A101,'2. Utility Breakdown'!$G$6:$G$2000,"Y")=0,"",IFERROR(SUMIFS('2. Utility Breakdown'!$T$6:$T$2000,'2. Utility Breakdown'!$A$6:$A$2000,$A101,'2. Utility Breakdown'!$G$6:$G$2000,"Y")/INDEX('Property List'!$B$6:$B$35,MATCH($A101,'Property List'!$A$6:$A$35,0)),""))</f>
        <v/>
      </c>
      <c r="Q101" s="12" t="n">
        <v>40.2</v>
      </c>
      <c r="R101" s="15">
        <f>IF(OR(P101="",Q101=""),"",P101-Q101)</f>
        <v/>
      </c>
      <c r="S101" s="17" t="n"/>
    </row>
    <row r="102">
      <c r="A102" s="43" t="inlineStr">
        <is>
          <t>Palace</t>
        </is>
      </c>
      <c r="B102" s="43" t="inlineStr">
        <is>
          <t>Dallas-Fort Worth Metro</t>
        </is>
      </c>
      <c r="C102" s="43" t="inlineStr">
        <is>
          <t>Y</t>
        </is>
      </c>
      <c r="D102" s="43" t="inlineStr">
        <is>
          <t>A2-R</t>
        </is>
      </c>
      <c r="E102" s="44" t="n">
        <v>2</v>
      </c>
      <c r="F102" s="44" t="n">
        <v>684</v>
      </c>
      <c r="G102" s="12" t="n">
        <v>963</v>
      </c>
      <c r="H102" s="13">
        <f>IFERROR(G102/F102,"")</f>
        <v/>
      </c>
      <c r="I102" s="12" t="n">
        <v>865</v>
      </c>
      <c r="J102" s="13">
        <f>IFERROR(I102/F102,"")</f>
        <v/>
      </c>
      <c r="K102" s="44" t="n">
        <v>2</v>
      </c>
      <c r="L102" s="14">
        <f>IFERROR(K102/E102,"")</f>
        <v/>
      </c>
      <c r="M102" s="44" t="n">
        <v>0</v>
      </c>
      <c r="N102" s="15">
        <f>IFERROR(G102-I102,"")</f>
        <v/>
      </c>
      <c r="O102" s="43" t="inlineStr">
        <is>
          <t>08/07/2026</t>
        </is>
      </c>
      <c r="P102" s="16">
        <f>IF(SUMIFS('2. Utility Breakdown'!$T$6:$T$2000,'2. Utility Breakdown'!$A$6:$A$2000,$A102,'2. Utility Breakdown'!$G$6:$G$2000,"Y")=0,"",IFERROR(SUMIFS('2. Utility Breakdown'!$T$6:$T$2000,'2. Utility Breakdown'!$A$6:$A$2000,$A102,'2. Utility Breakdown'!$G$6:$G$2000,"Y")/INDEX('Property List'!$B$6:$B$35,MATCH($A102,'Property List'!$A$6:$A$35,0)),""))</f>
        <v/>
      </c>
      <c r="Q102" s="12" t="n">
        <v>40.2</v>
      </c>
      <c r="R102" s="15">
        <f>IF(OR(P102="",Q102=""),"",P102-Q102)</f>
        <v/>
      </c>
      <c r="S102" s="17" t="n"/>
    </row>
    <row r="103">
      <c r="A103" s="43" t="inlineStr">
        <is>
          <t>Palace</t>
        </is>
      </c>
      <c r="B103" s="43" t="inlineStr">
        <is>
          <t>Dallas-Fort Worth Metro</t>
        </is>
      </c>
      <c r="C103" s="43" t="inlineStr">
        <is>
          <t>Y</t>
        </is>
      </c>
      <c r="D103" s="43" t="inlineStr">
        <is>
          <t>A3</t>
        </is>
      </c>
      <c r="E103" s="44" t="n">
        <v>71</v>
      </c>
      <c r="F103" s="44" t="n">
        <v>720</v>
      </c>
      <c r="G103" s="12" t="n">
        <v>1063</v>
      </c>
      <c r="H103" s="13">
        <f>IFERROR(G103/F103,"")</f>
        <v/>
      </c>
      <c r="I103" s="12" t="n">
        <v>946.58</v>
      </c>
      <c r="J103" s="13">
        <f>IFERROR(I103/F103,"")</f>
        <v/>
      </c>
      <c r="K103" s="44" t="n">
        <v>62</v>
      </c>
      <c r="L103" s="14">
        <f>IFERROR(K103/E103,"")</f>
        <v/>
      </c>
      <c r="M103" s="44" t="n">
        <v>15</v>
      </c>
      <c r="N103" s="15">
        <f>IFERROR(G103-I103,"")</f>
        <v/>
      </c>
      <c r="O103" s="43" t="inlineStr">
        <is>
          <t>08/07/2026</t>
        </is>
      </c>
      <c r="P103" s="16">
        <f>IF(SUMIFS('2. Utility Breakdown'!$T$6:$T$2000,'2. Utility Breakdown'!$A$6:$A$2000,$A103,'2. Utility Breakdown'!$G$6:$G$2000,"Y")=0,"",IFERROR(SUMIFS('2. Utility Breakdown'!$T$6:$T$2000,'2. Utility Breakdown'!$A$6:$A$2000,$A103,'2. Utility Breakdown'!$G$6:$G$2000,"Y")/INDEX('Property List'!$B$6:$B$35,MATCH($A103,'Property List'!$A$6:$A$35,0)),""))</f>
        <v/>
      </c>
      <c r="Q103" s="12" t="n">
        <v>40.2</v>
      </c>
      <c r="R103" s="15">
        <f>IF(OR(P103="",Q103=""),"",P103-Q103)</f>
        <v/>
      </c>
      <c r="S103" s="17" t="n"/>
    </row>
    <row r="104">
      <c r="A104" s="43" t="inlineStr">
        <is>
          <t>Palace</t>
        </is>
      </c>
      <c r="B104" s="43" t="inlineStr">
        <is>
          <t>Dallas-Fort Worth Metro</t>
        </is>
      </c>
      <c r="C104" s="43" t="inlineStr">
        <is>
          <t>Y</t>
        </is>
      </c>
      <c r="D104" s="43" t="inlineStr">
        <is>
          <t>A3-R</t>
        </is>
      </c>
      <c r="E104" s="44" t="n">
        <v>1</v>
      </c>
      <c r="F104" s="44" t="n">
        <v>720</v>
      </c>
      <c r="G104" s="12" t="n">
        <v>963</v>
      </c>
      <c r="H104" s="13">
        <f>IFERROR(G104/F104,"")</f>
        <v/>
      </c>
      <c r="I104" s="12" t="n">
        <v>851</v>
      </c>
      <c r="J104" s="13">
        <f>IFERROR(I104/F104,"")</f>
        <v/>
      </c>
      <c r="K104" s="44" t="n">
        <v>1</v>
      </c>
      <c r="L104" s="14">
        <f>IFERROR(K104/E104,"")</f>
        <v/>
      </c>
      <c r="M104" s="44" t="n">
        <v>0</v>
      </c>
      <c r="N104" s="15">
        <f>IFERROR(G104-I104,"")</f>
        <v/>
      </c>
      <c r="O104" s="43" t="inlineStr">
        <is>
          <t>08/07/2026</t>
        </is>
      </c>
      <c r="P104" s="16">
        <f>IF(SUMIFS('2. Utility Breakdown'!$T$6:$T$2000,'2. Utility Breakdown'!$A$6:$A$2000,$A104,'2. Utility Breakdown'!$G$6:$G$2000,"Y")=0,"",IFERROR(SUMIFS('2. Utility Breakdown'!$T$6:$T$2000,'2. Utility Breakdown'!$A$6:$A$2000,$A104,'2. Utility Breakdown'!$G$6:$G$2000,"Y")/INDEX('Property List'!$B$6:$B$35,MATCH($A104,'Property List'!$A$6:$A$35,0)),""))</f>
        <v/>
      </c>
      <c r="Q104" s="12" t="n">
        <v>40.2</v>
      </c>
      <c r="R104" s="15">
        <f>IF(OR(P104="",Q104=""),"",P104-Q104)</f>
        <v/>
      </c>
      <c r="S104" s="17" t="n"/>
    </row>
    <row r="105">
      <c r="A105" s="43" t="inlineStr">
        <is>
          <t>Palace</t>
        </is>
      </c>
      <c r="B105" s="43" t="inlineStr">
        <is>
          <t>Dallas-Fort Worth Metro</t>
        </is>
      </c>
      <c r="C105" s="43" t="inlineStr">
        <is>
          <t>Y</t>
        </is>
      </c>
      <c r="D105" s="43" t="inlineStr">
        <is>
          <t>B1</t>
        </is>
      </c>
      <c r="E105" s="44" t="n">
        <v>60</v>
      </c>
      <c r="F105" s="44" t="n">
        <v>917</v>
      </c>
      <c r="G105" s="12" t="n">
        <v>1261</v>
      </c>
      <c r="H105" s="13">
        <f>IFERROR(G105/F105,"")</f>
        <v/>
      </c>
      <c r="I105" s="12" t="n">
        <v>1125.93</v>
      </c>
      <c r="J105" s="13">
        <f>IFERROR(I105/F105,"")</f>
        <v/>
      </c>
      <c r="K105" s="44" t="n">
        <v>55</v>
      </c>
      <c r="L105" s="14">
        <f>IFERROR(K105/E105,"")</f>
        <v/>
      </c>
      <c r="M105" s="44" t="n">
        <v>7</v>
      </c>
      <c r="N105" s="15">
        <f>IFERROR(G105-I105,"")</f>
        <v/>
      </c>
      <c r="O105" s="43" t="inlineStr">
        <is>
          <t>08/07/2026</t>
        </is>
      </c>
      <c r="P105" s="16">
        <f>IF(SUMIFS('2. Utility Breakdown'!$T$6:$T$2000,'2. Utility Breakdown'!$A$6:$A$2000,$A105,'2. Utility Breakdown'!$G$6:$G$2000,"Y")=0,"",IFERROR(SUMIFS('2. Utility Breakdown'!$T$6:$T$2000,'2. Utility Breakdown'!$A$6:$A$2000,$A105,'2. Utility Breakdown'!$G$6:$G$2000,"Y")/INDEX('Property List'!$B$6:$B$35,MATCH($A105,'Property List'!$A$6:$A$35,0)),""))</f>
        <v/>
      </c>
      <c r="Q105" s="12" t="n">
        <v>40.2</v>
      </c>
      <c r="R105" s="15">
        <f>IF(OR(P105="",Q105=""),"",P105-Q105)</f>
        <v/>
      </c>
      <c r="S105" s="17" t="n"/>
    </row>
    <row r="106">
      <c r="A106" s="43" t="inlineStr">
        <is>
          <t>Palace</t>
        </is>
      </c>
      <c r="B106" s="43" t="inlineStr">
        <is>
          <t>Dallas-Fort Worth Metro</t>
        </is>
      </c>
      <c r="C106" s="43" t="inlineStr">
        <is>
          <t>Y</t>
        </is>
      </c>
      <c r="D106" s="43" t="inlineStr">
        <is>
          <t>B1- PR</t>
        </is>
      </c>
      <c r="E106" s="44" t="n">
        <v>4</v>
      </c>
      <c r="F106" s="44" t="n">
        <v>917</v>
      </c>
      <c r="G106" s="12" t="n">
        <v>1281</v>
      </c>
      <c r="H106" s="13">
        <f>IFERROR(G106/F106,"")</f>
        <v/>
      </c>
      <c r="I106" s="12" t="n">
        <v>772.67</v>
      </c>
      <c r="J106" s="13">
        <f>IFERROR(I106/F106,"")</f>
        <v/>
      </c>
      <c r="K106" s="44" t="n">
        <v>3</v>
      </c>
      <c r="L106" s="14">
        <f>IFERROR(K106/E106,"")</f>
        <v/>
      </c>
      <c r="M106" s="44" t="n">
        <v>0</v>
      </c>
      <c r="N106" s="15">
        <f>IFERROR(G106-I106,"")</f>
        <v/>
      </c>
      <c r="O106" s="43" t="inlineStr">
        <is>
          <t>08/07/2026</t>
        </is>
      </c>
      <c r="P106" s="16">
        <f>IF(SUMIFS('2. Utility Breakdown'!$T$6:$T$2000,'2. Utility Breakdown'!$A$6:$A$2000,$A106,'2. Utility Breakdown'!$G$6:$G$2000,"Y")=0,"",IFERROR(SUMIFS('2. Utility Breakdown'!$T$6:$T$2000,'2. Utility Breakdown'!$A$6:$A$2000,$A106,'2. Utility Breakdown'!$G$6:$G$2000,"Y")/INDEX('Property List'!$B$6:$B$35,MATCH($A106,'Property List'!$A$6:$A$35,0)),""))</f>
        <v/>
      </c>
      <c r="Q106" s="12" t="n">
        <v>40.2</v>
      </c>
      <c r="R106" s="15">
        <f>IF(OR(P106="",Q106=""),"",P106-Q106)</f>
        <v/>
      </c>
      <c r="S106" s="17" t="n"/>
    </row>
    <row r="107">
      <c r="A107" s="43" t="inlineStr">
        <is>
          <t>Palace</t>
        </is>
      </c>
      <c r="B107" s="43" t="inlineStr">
        <is>
          <t>Dallas-Fort Worth Metro</t>
        </is>
      </c>
      <c r="C107" s="43" t="inlineStr">
        <is>
          <t>Y</t>
        </is>
      </c>
      <c r="D107" s="43" t="inlineStr">
        <is>
          <t>B2</t>
        </is>
      </c>
      <c r="E107" s="44" t="n">
        <v>24</v>
      </c>
      <c r="F107" s="44" t="n">
        <v>984</v>
      </c>
      <c r="G107" s="12" t="n">
        <v>1327</v>
      </c>
      <c r="H107" s="13">
        <f>IFERROR(G107/F107,"")</f>
        <v/>
      </c>
      <c r="I107" s="12" t="n">
        <v>1185.54</v>
      </c>
      <c r="J107" s="13">
        <f>IFERROR(I107/F107,"")</f>
        <v/>
      </c>
      <c r="K107" s="44" t="n">
        <v>24</v>
      </c>
      <c r="L107" s="14">
        <f>IFERROR(K107/E107,"")</f>
        <v/>
      </c>
      <c r="M107" s="44" t="n">
        <v>1</v>
      </c>
      <c r="N107" s="15">
        <f>IFERROR(G107-I107,"")</f>
        <v/>
      </c>
      <c r="O107" s="43" t="inlineStr">
        <is>
          <t>08/07/2026</t>
        </is>
      </c>
      <c r="P107" s="16">
        <f>IF(SUMIFS('2. Utility Breakdown'!$T$6:$T$2000,'2. Utility Breakdown'!$A$6:$A$2000,$A107,'2. Utility Breakdown'!$G$6:$G$2000,"Y")=0,"",IFERROR(SUMIFS('2. Utility Breakdown'!$T$6:$T$2000,'2. Utility Breakdown'!$A$6:$A$2000,$A107,'2. Utility Breakdown'!$G$6:$G$2000,"Y")/INDEX('Property List'!$B$6:$B$35,MATCH($A107,'Property List'!$A$6:$A$35,0)),""))</f>
        <v/>
      </c>
      <c r="Q107" s="12" t="n">
        <v>40.2</v>
      </c>
      <c r="R107" s="15">
        <f>IF(OR(P107="",Q107=""),"",P107-Q107)</f>
        <v/>
      </c>
      <c r="S107" s="17" t="n"/>
    </row>
    <row r="108">
      <c r="A108" s="43" t="inlineStr">
        <is>
          <t>Palace</t>
        </is>
      </c>
      <c r="B108" s="43" t="inlineStr">
        <is>
          <t>Dallas-Fort Worth Metro</t>
        </is>
      </c>
      <c r="C108" s="43" t="inlineStr">
        <is>
          <t>Y</t>
        </is>
      </c>
      <c r="D108" s="43" t="inlineStr">
        <is>
          <t>B3</t>
        </is>
      </c>
      <c r="E108" s="44" t="n">
        <v>15</v>
      </c>
      <c r="F108" s="44" t="n">
        <v>1075</v>
      </c>
      <c r="G108" s="12" t="n">
        <v>1377</v>
      </c>
      <c r="H108" s="13">
        <f>IFERROR(G108/F108,"")</f>
        <v/>
      </c>
      <c r="I108" s="12" t="n">
        <v>1221.67</v>
      </c>
      <c r="J108" s="13">
        <f>IFERROR(I108/F108,"")</f>
        <v/>
      </c>
      <c r="K108" s="44" t="n">
        <v>15</v>
      </c>
      <c r="L108" s="14">
        <f>IFERROR(K108/E108,"")</f>
        <v/>
      </c>
      <c r="M108" s="44" t="n">
        <v>0</v>
      </c>
      <c r="N108" s="15">
        <f>IFERROR(G108-I108,"")</f>
        <v/>
      </c>
      <c r="O108" s="43" t="inlineStr">
        <is>
          <t>08/07/2026</t>
        </is>
      </c>
      <c r="P108" s="16">
        <f>IF(SUMIFS('2. Utility Breakdown'!$T$6:$T$2000,'2. Utility Breakdown'!$A$6:$A$2000,$A108,'2. Utility Breakdown'!$G$6:$G$2000,"Y")=0,"",IFERROR(SUMIFS('2. Utility Breakdown'!$T$6:$T$2000,'2. Utility Breakdown'!$A$6:$A$2000,$A108,'2. Utility Breakdown'!$G$6:$G$2000,"Y")/INDEX('Property List'!$B$6:$B$35,MATCH($A108,'Property List'!$A$6:$A$35,0)),""))</f>
        <v/>
      </c>
      <c r="Q108" s="12" t="n">
        <v>40.2</v>
      </c>
      <c r="R108" s="15">
        <f>IF(OR(P108="",Q108=""),"",P108-Q108)</f>
        <v/>
      </c>
      <c r="S108" s="17" t="n"/>
    </row>
    <row r="109">
      <c r="A109" s="43" t="inlineStr">
        <is>
          <t>Palace</t>
        </is>
      </c>
      <c r="B109" s="43" t="inlineStr">
        <is>
          <t>Dallas-Fort Worth Metro</t>
        </is>
      </c>
      <c r="C109" s="43" t="inlineStr">
        <is>
          <t>Y</t>
        </is>
      </c>
      <c r="D109" s="43" t="inlineStr">
        <is>
          <t>B3-R</t>
        </is>
      </c>
      <c r="E109" s="44" t="n">
        <v>1</v>
      </c>
      <c r="F109" s="44" t="n">
        <v>1075</v>
      </c>
      <c r="G109" s="12" t="n">
        <v>1327</v>
      </c>
      <c r="H109" s="13">
        <f>IFERROR(G109/F109,"")</f>
        <v/>
      </c>
      <c r="I109" s="12" t="n">
        <v>1215</v>
      </c>
      <c r="J109" s="13">
        <f>IFERROR(I109/F109,"")</f>
        <v/>
      </c>
      <c r="K109" s="44" t="n">
        <v>1</v>
      </c>
      <c r="L109" s="14">
        <f>IFERROR(K109/E109,"")</f>
        <v/>
      </c>
      <c r="M109" s="44" t="n">
        <v>0</v>
      </c>
      <c r="N109" s="15">
        <f>IFERROR(G109-I109,"")</f>
        <v/>
      </c>
      <c r="O109" s="43" t="inlineStr">
        <is>
          <t>08/07/2026</t>
        </is>
      </c>
      <c r="P109" s="16">
        <f>IF(SUMIFS('2. Utility Breakdown'!$T$6:$T$2000,'2. Utility Breakdown'!$A$6:$A$2000,$A109,'2. Utility Breakdown'!$G$6:$G$2000,"Y")=0,"",IFERROR(SUMIFS('2. Utility Breakdown'!$T$6:$T$2000,'2. Utility Breakdown'!$A$6:$A$2000,$A109,'2. Utility Breakdown'!$G$6:$G$2000,"Y")/INDEX('Property List'!$B$6:$B$35,MATCH($A109,'Property List'!$A$6:$A$35,0)),""))</f>
        <v/>
      </c>
      <c r="Q109" s="12" t="n">
        <v>40.2</v>
      </c>
      <c r="R109" s="15">
        <f>IF(OR(P109="",Q109=""),"",P109-Q109)</f>
        <v/>
      </c>
      <c r="S109" s="17" t="n"/>
    </row>
    <row r="110">
      <c r="A110" s="43" t="inlineStr">
        <is>
          <t>Palace</t>
        </is>
      </c>
      <c r="B110" s="43" t="inlineStr">
        <is>
          <t>Dallas-Fort Worth Metro</t>
        </is>
      </c>
      <c r="C110" s="43" t="inlineStr">
        <is>
          <t>Y</t>
        </is>
      </c>
      <c r="D110" s="43" t="inlineStr">
        <is>
          <t>C1</t>
        </is>
      </c>
      <c r="E110" s="44" t="n">
        <v>47</v>
      </c>
      <c r="F110" s="44" t="n">
        <v>1275</v>
      </c>
      <c r="G110" s="12" t="n">
        <v>1556</v>
      </c>
      <c r="H110" s="13">
        <f>IFERROR(G110/F110,"")</f>
        <v/>
      </c>
      <c r="I110" s="12" t="n">
        <v>1428.45</v>
      </c>
      <c r="J110" s="13">
        <f>IFERROR(I110/F110,"")</f>
        <v/>
      </c>
      <c r="K110" s="44" t="n">
        <v>47</v>
      </c>
      <c r="L110" s="14">
        <f>IFERROR(K110/E110,"")</f>
        <v/>
      </c>
      <c r="M110" s="44" t="n">
        <v>2</v>
      </c>
      <c r="N110" s="15">
        <f>IFERROR(G110-I110,"")</f>
        <v/>
      </c>
      <c r="O110" s="43" t="inlineStr">
        <is>
          <t>08/07/2026</t>
        </is>
      </c>
      <c r="P110" s="16">
        <f>IF(SUMIFS('2. Utility Breakdown'!$T$6:$T$2000,'2. Utility Breakdown'!$A$6:$A$2000,$A110,'2. Utility Breakdown'!$G$6:$G$2000,"Y")=0,"",IFERROR(SUMIFS('2. Utility Breakdown'!$T$6:$T$2000,'2. Utility Breakdown'!$A$6:$A$2000,$A110,'2. Utility Breakdown'!$G$6:$G$2000,"Y")/INDEX('Property List'!$B$6:$B$35,MATCH($A110,'Property List'!$A$6:$A$35,0)),""))</f>
        <v/>
      </c>
      <c r="Q110" s="12" t="n">
        <v>40.2</v>
      </c>
      <c r="R110" s="15">
        <f>IF(OR(P110="",Q110=""),"",P110-Q110)</f>
        <v/>
      </c>
      <c r="S110" s="17" t="n"/>
    </row>
    <row r="111">
      <c r="A111" s="43" t="inlineStr">
        <is>
          <t>Palace</t>
        </is>
      </c>
      <c r="B111" s="43" t="inlineStr">
        <is>
          <t>Dallas-Fort Worth Metro</t>
        </is>
      </c>
      <c r="C111" s="43" t="inlineStr">
        <is>
          <t>Y</t>
        </is>
      </c>
      <c r="D111" s="43" t="inlineStr">
        <is>
          <t>C1-R</t>
        </is>
      </c>
      <c r="E111" s="44" t="n">
        <v>1</v>
      </c>
      <c r="F111" s="44" t="n">
        <v>1275</v>
      </c>
      <c r="G111" s="12" t="n">
        <v>1556</v>
      </c>
      <c r="H111" s="13">
        <f>IFERROR(G111/F111,"")</f>
        <v/>
      </c>
      <c r="I111" s="12" t="n">
        <v>1300</v>
      </c>
      <c r="J111" s="13">
        <f>IFERROR(I111/F111,"")</f>
        <v/>
      </c>
      <c r="K111" s="44" t="n">
        <v>1</v>
      </c>
      <c r="L111" s="14">
        <f>IFERROR(K111/E111,"")</f>
        <v/>
      </c>
      <c r="M111" s="44" t="n">
        <v>0</v>
      </c>
      <c r="N111" s="15">
        <f>IFERROR(G111-I111,"")</f>
        <v/>
      </c>
      <c r="O111" s="43" t="inlineStr">
        <is>
          <t>08/07/2026</t>
        </is>
      </c>
      <c r="P111" s="16">
        <f>IF(SUMIFS('2. Utility Breakdown'!$T$6:$T$2000,'2. Utility Breakdown'!$A$6:$A$2000,$A111,'2. Utility Breakdown'!$G$6:$G$2000,"Y")=0,"",IFERROR(SUMIFS('2. Utility Breakdown'!$T$6:$T$2000,'2. Utility Breakdown'!$A$6:$A$2000,$A111,'2. Utility Breakdown'!$G$6:$G$2000,"Y")/INDEX('Property List'!$B$6:$B$35,MATCH($A111,'Property List'!$A$6:$A$35,0)),""))</f>
        <v/>
      </c>
      <c r="Q111" s="12" t="n">
        <v>40.2</v>
      </c>
      <c r="R111" s="15">
        <f>IF(OR(P111="",Q111=""),"",P111-Q111)</f>
        <v/>
      </c>
      <c r="S111" s="17" t="n"/>
    </row>
    <row r="112">
      <c r="A112" s="9" t="inlineStr">
        <is>
          <t>Palace</t>
        </is>
      </c>
      <c r="B112" s="11" t="n"/>
      <c r="C112" s="11" t="n"/>
      <c r="D112" s="9" t="inlineStr">
        <is>
          <t>Property Total</t>
        </is>
      </c>
      <c r="E112" s="10">
        <f>SUM(E99:E111)</f>
        <v/>
      </c>
      <c r="F112" s="10">
        <f>IFERROR(SUMPRODUCT(E99:E111,F99:F111)/E112,"")</f>
        <v/>
      </c>
      <c r="G112" s="18">
        <f>IFERROR(SUMPRODUCT(E99:E111,G99:G111)/E112,"")</f>
        <v/>
      </c>
      <c r="H112" s="19">
        <f>IFERROR(G112/F112,"")</f>
        <v/>
      </c>
      <c r="I112" s="18">
        <f>IFERROR(SUMPRODUCT(E99:E111,I99:I111)/E112,"")</f>
        <v/>
      </c>
      <c r="J112" s="19">
        <f>IFERROR(I112/F112,"")</f>
        <v/>
      </c>
      <c r="K112" s="10">
        <f>SUM(K99:K111)</f>
        <v/>
      </c>
      <c r="L112" s="20">
        <f>IFERROR(K112/E112,"")</f>
        <v/>
      </c>
      <c r="M112" s="10">
        <f>SUM(M99:M111)</f>
        <v/>
      </c>
      <c r="N112" s="18">
        <f>IFERROR(G112-I112,"")</f>
        <v/>
      </c>
      <c r="O112" s="11" t="n"/>
      <c r="P112" s="21">
        <f>P111</f>
        <v/>
      </c>
      <c r="Q112" s="21">
        <f>Q111</f>
        <v/>
      </c>
      <c r="R112" s="18">
        <f>IF(OR(P112="",Q112=""),"",P112-Q112)</f>
        <v/>
      </c>
      <c r="S112" s="11" t="n"/>
    </row>
    <row r="113">
      <c r="A113" s="43" t="inlineStr">
        <is>
          <t>Redgate</t>
        </is>
      </c>
      <c r="B113" s="43" t="inlineStr">
        <is>
          <t>Dallas-Fort Worth Metro</t>
        </is>
      </c>
      <c r="C113" s="43" t="inlineStr">
        <is>
          <t>Y</t>
        </is>
      </c>
      <c r="D113" s="43" t="inlineStr">
        <is>
          <t>A3-R</t>
        </is>
      </c>
      <c r="E113" s="44" t="n">
        <v>8</v>
      </c>
      <c r="F113" s="44" t="n">
        <v>839</v>
      </c>
      <c r="G113" s="12" t="n">
        <v>1450</v>
      </c>
      <c r="H113" s="13">
        <f>IFERROR(G113/F113,"")</f>
        <v/>
      </c>
      <c r="I113" s="12" t="n">
        <v>1323.88</v>
      </c>
      <c r="J113" s="13">
        <f>IFERROR(I113/F113,"")</f>
        <v/>
      </c>
      <c r="K113" s="44" t="n">
        <v>8</v>
      </c>
      <c r="L113" s="14">
        <f>IFERROR(K113/E113,"")</f>
        <v/>
      </c>
      <c r="M113" s="44" t="n">
        <v>0</v>
      </c>
      <c r="N113" s="15">
        <f>IFERROR(G113-I113,"")</f>
        <v/>
      </c>
      <c r="O113" s="43" t="inlineStr">
        <is>
          <t>08/07/2026</t>
        </is>
      </c>
      <c r="P113" s="16">
        <f>IF(SUMIFS('2. Utility Breakdown'!$T$6:$T$2000,'2. Utility Breakdown'!$A$6:$A$2000,$A113,'2. Utility Breakdown'!$G$6:$G$2000,"Y")=0,"",IFERROR(SUMIFS('2. Utility Breakdown'!$T$6:$T$2000,'2. Utility Breakdown'!$A$6:$A$2000,$A113,'2. Utility Breakdown'!$G$6:$G$2000,"Y")/INDEX('Property List'!$B$6:$B$35,MATCH($A113,'Property List'!$A$6:$A$35,0)),""))</f>
        <v/>
      </c>
      <c r="Q113" s="12" t="n">
        <v>87.09999999999999</v>
      </c>
      <c r="R113" s="15">
        <f>IF(OR(P113="",Q113=""),"",P113-Q113)</f>
        <v/>
      </c>
      <c r="S113" s="17" t="n"/>
    </row>
    <row r="114">
      <c r="A114" s="43" t="inlineStr">
        <is>
          <t>Redgate</t>
        </is>
      </c>
      <c r="B114" s="43" t="inlineStr">
        <is>
          <t>Dallas-Fort Worth Metro</t>
        </is>
      </c>
      <c r="C114" s="43" t="inlineStr">
        <is>
          <t>Y</t>
        </is>
      </c>
      <c r="D114" s="43" t="inlineStr">
        <is>
          <t>B1-R</t>
        </is>
      </c>
      <c r="E114" s="44" t="n">
        <v>24</v>
      </c>
      <c r="F114" s="44" t="n">
        <v>873</v>
      </c>
      <c r="G114" s="12" t="n">
        <v>1420</v>
      </c>
      <c r="H114" s="13">
        <f>IFERROR(G114/F114,"")</f>
        <v/>
      </c>
      <c r="I114" s="12" t="n">
        <v>1264.73</v>
      </c>
      <c r="J114" s="13">
        <f>IFERROR(I114/F114,"")</f>
        <v/>
      </c>
      <c r="K114" s="44" t="n">
        <v>22</v>
      </c>
      <c r="L114" s="14">
        <f>IFERROR(K114/E114,"")</f>
        <v/>
      </c>
      <c r="M114" s="44" t="n">
        <v>2</v>
      </c>
      <c r="N114" s="15">
        <f>IFERROR(G114-I114,"")</f>
        <v/>
      </c>
      <c r="O114" s="43" t="inlineStr">
        <is>
          <t>08/07/2026</t>
        </is>
      </c>
      <c r="P114" s="16">
        <f>IF(SUMIFS('2. Utility Breakdown'!$T$6:$T$2000,'2. Utility Breakdown'!$A$6:$A$2000,$A114,'2. Utility Breakdown'!$G$6:$G$2000,"Y")=0,"",IFERROR(SUMIFS('2. Utility Breakdown'!$T$6:$T$2000,'2. Utility Breakdown'!$A$6:$A$2000,$A114,'2. Utility Breakdown'!$G$6:$G$2000,"Y")/INDEX('Property List'!$B$6:$B$35,MATCH($A114,'Property List'!$A$6:$A$35,0)),""))</f>
        <v/>
      </c>
      <c r="Q114" s="12" t="n">
        <v>87.09999999999999</v>
      </c>
      <c r="R114" s="15">
        <f>IF(OR(P114="",Q114=""),"",P114-Q114)</f>
        <v/>
      </c>
      <c r="S114" s="17" t="n"/>
    </row>
    <row r="115">
      <c r="A115" s="43" t="inlineStr">
        <is>
          <t>Redgate</t>
        </is>
      </c>
      <c r="B115" s="43" t="inlineStr">
        <is>
          <t>Dallas-Fort Worth Metro</t>
        </is>
      </c>
      <c r="C115" s="43" t="inlineStr">
        <is>
          <t>Y</t>
        </is>
      </c>
      <c r="D115" s="43" t="inlineStr">
        <is>
          <t>B2-R</t>
        </is>
      </c>
      <c r="E115" s="44" t="n">
        <v>24</v>
      </c>
      <c r="F115" s="44" t="n">
        <v>970</v>
      </c>
      <c r="G115" s="12" t="n">
        <v>1470</v>
      </c>
      <c r="H115" s="13">
        <f>IFERROR(G115/F115,"")</f>
        <v/>
      </c>
      <c r="I115" s="12" t="n">
        <v>1329.83</v>
      </c>
      <c r="J115" s="13">
        <f>IFERROR(I115/F115,"")</f>
        <v/>
      </c>
      <c r="K115" s="44" t="n">
        <v>23</v>
      </c>
      <c r="L115" s="14">
        <f>IFERROR(K115/E115,"")</f>
        <v/>
      </c>
      <c r="M115" s="44" t="n">
        <v>1</v>
      </c>
      <c r="N115" s="15">
        <f>IFERROR(G115-I115,"")</f>
        <v/>
      </c>
      <c r="O115" s="43" t="inlineStr">
        <is>
          <t>08/07/2026</t>
        </is>
      </c>
      <c r="P115" s="16">
        <f>IF(SUMIFS('2. Utility Breakdown'!$T$6:$T$2000,'2. Utility Breakdown'!$A$6:$A$2000,$A115,'2. Utility Breakdown'!$G$6:$G$2000,"Y")=0,"",IFERROR(SUMIFS('2. Utility Breakdown'!$T$6:$T$2000,'2. Utility Breakdown'!$A$6:$A$2000,$A115,'2. Utility Breakdown'!$G$6:$G$2000,"Y")/INDEX('Property List'!$B$6:$B$35,MATCH($A115,'Property List'!$A$6:$A$35,0)),""))</f>
        <v/>
      </c>
      <c r="Q115" s="12" t="n">
        <v>87.09999999999999</v>
      </c>
      <c r="R115" s="15">
        <f>IF(OR(P115="",Q115=""),"",P115-Q115)</f>
        <v/>
      </c>
      <c r="S115" s="17" t="n"/>
    </row>
    <row r="116">
      <c r="A116" s="43" t="inlineStr">
        <is>
          <t>Redgate</t>
        </is>
      </c>
      <c r="B116" s="43" t="inlineStr">
        <is>
          <t>Dallas-Fort Worth Metro</t>
        </is>
      </c>
      <c r="C116" s="43" t="inlineStr">
        <is>
          <t>Y</t>
        </is>
      </c>
      <c r="D116" s="43" t="inlineStr">
        <is>
          <t>B3-R</t>
        </is>
      </c>
      <c r="E116" s="44" t="n">
        <v>24</v>
      </c>
      <c r="F116" s="44" t="n">
        <v>1070</v>
      </c>
      <c r="G116" s="12" t="n">
        <v>1635</v>
      </c>
      <c r="H116" s="13">
        <f>IFERROR(G116/F116,"")</f>
        <v/>
      </c>
      <c r="I116" s="12" t="n">
        <v>1454</v>
      </c>
      <c r="J116" s="13">
        <f>IFERROR(I116/F116,"")</f>
        <v/>
      </c>
      <c r="K116" s="44" t="n">
        <v>23</v>
      </c>
      <c r="L116" s="14">
        <f>IFERROR(K116/E116,"")</f>
        <v/>
      </c>
      <c r="M116" s="44" t="n">
        <v>1</v>
      </c>
      <c r="N116" s="15">
        <f>IFERROR(G116-I116,"")</f>
        <v/>
      </c>
      <c r="O116" s="43" t="inlineStr">
        <is>
          <t>08/07/2026</t>
        </is>
      </c>
      <c r="P116" s="16">
        <f>IF(SUMIFS('2. Utility Breakdown'!$T$6:$T$2000,'2. Utility Breakdown'!$A$6:$A$2000,$A116,'2. Utility Breakdown'!$G$6:$G$2000,"Y")=0,"",IFERROR(SUMIFS('2. Utility Breakdown'!$T$6:$T$2000,'2. Utility Breakdown'!$A$6:$A$2000,$A116,'2. Utility Breakdown'!$G$6:$G$2000,"Y")/INDEX('Property List'!$B$6:$B$35,MATCH($A116,'Property List'!$A$6:$A$35,0)),""))</f>
        <v/>
      </c>
      <c r="Q116" s="12" t="n">
        <v>87.09999999999999</v>
      </c>
      <c r="R116" s="15">
        <f>IF(OR(P116="",Q116=""),"",P116-Q116)</f>
        <v/>
      </c>
      <c r="S116" s="17" t="n"/>
    </row>
    <row r="117">
      <c r="A117" s="43" t="inlineStr">
        <is>
          <t>Redgate</t>
        </is>
      </c>
      <c r="B117" s="43" t="inlineStr">
        <is>
          <t>Dallas-Fort Worth Metro</t>
        </is>
      </c>
      <c r="C117" s="43" t="inlineStr">
        <is>
          <t>Y</t>
        </is>
      </c>
      <c r="D117" s="43" t="inlineStr">
        <is>
          <t>A1-R</t>
        </is>
      </c>
      <c r="E117" s="44" t="n">
        <v>88</v>
      </c>
      <c r="F117" s="44" t="n">
        <v>575</v>
      </c>
      <c r="G117" s="12" t="n">
        <v>1070</v>
      </c>
      <c r="H117" s="13">
        <f>IFERROR(G117/F117,"")</f>
        <v/>
      </c>
      <c r="I117" s="12" t="n">
        <v>928.6900000000001</v>
      </c>
      <c r="J117" s="13">
        <f>IFERROR(I117/F117,"")</f>
        <v/>
      </c>
      <c r="K117" s="44" t="n">
        <v>68</v>
      </c>
      <c r="L117" s="14">
        <f>IFERROR(K117/E117,"")</f>
        <v/>
      </c>
      <c r="M117" s="44" t="n">
        <v>26</v>
      </c>
      <c r="N117" s="15">
        <f>IFERROR(G117-I117,"")</f>
        <v/>
      </c>
      <c r="O117" s="43" t="inlineStr">
        <is>
          <t>08/07/2026</t>
        </is>
      </c>
      <c r="P117" s="16">
        <f>IF(SUMIFS('2. Utility Breakdown'!$T$6:$T$2000,'2. Utility Breakdown'!$A$6:$A$2000,$A117,'2. Utility Breakdown'!$G$6:$G$2000,"Y")=0,"",IFERROR(SUMIFS('2. Utility Breakdown'!$T$6:$T$2000,'2. Utility Breakdown'!$A$6:$A$2000,$A117,'2. Utility Breakdown'!$G$6:$G$2000,"Y")/INDEX('Property List'!$B$6:$B$35,MATCH($A117,'Property List'!$A$6:$A$35,0)),""))</f>
        <v/>
      </c>
      <c r="Q117" s="12" t="n">
        <v>87.09999999999999</v>
      </c>
      <c r="R117" s="15">
        <f>IF(OR(P117="",Q117=""),"",P117-Q117)</f>
        <v/>
      </c>
      <c r="S117" s="17" t="n"/>
    </row>
    <row r="118">
      <c r="A118" s="43" t="inlineStr">
        <is>
          <t>Redgate</t>
        </is>
      </c>
      <c r="B118" s="43" t="inlineStr">
        <is>
          <t>Dallas-Fort Worth Metro</t>
        </is>
      </c>
      <c r="C118" s="43" t="inlineStr">
        <is>
          <t>Y</t>
        </is>
      </c>
      <c r="D118" s="43" t="inlineStr">
        <is>
          <t>A2</t>
        </is>
      </c>
      <c r="E118" s="44" t="n">
        <v>9</v>
      </c>
      <c r="F118" s="44" t="n">
        <v>674</v>
      </c>
      <c r="G118" s="12" t="n">
        <v>1150</v>
      </c>
      <c r="H118" s="13">
        <f>IFERROR(G118/F118,"")</f>
        <v/>
      </c>
      <c r="I118" s="12" t="n">
        <v>928.5</v>
      </c>
      <c r="J118" s="13">
        <f>IFERROR(I118/F118,"")</f>
        <v/>
      </c>
      <c r="K118" s="44" t="n">
        <v>8</v>
      </c>
      <c r="L118" s="14">
        <f>IFERROR(K118/E118,"")</f>
        <v/>
      </c>
      <c r="M118" s="44" t="n">
        <v>1</v>
      </c>
      <c r="N118" s="15">
        <f>IFERROR(G118-I118,"")</f>
        <v/>
      </c>
      <c r="O118" s="43" t="inlineStr">
        <is>
          <t>08/07/2026</t>
        </is>
      </c>
      <c r="P118" s="16">
        <f>IF(SUMIFS('2. Utility Breakdown'!$T$6:$T$2000,'2. Utility Breakdown'!$A$6:$A$2000,$A118,'2. Utility Breakdown'!$G$6:$G$2000,"Y")=0,"",IFERROR(SUMIFS('2. Utility Breakdown'!$T$6:$T$2000,'2. Utility Breakdown'!$A$6:$A$2000,$A118,'2. Utility Breakdown'!$G$6:$G$2000,"Y")/INDEX('Property List'!$B$6:$B$35,MATCH($A118,'Property List'!$A$6:$A$35,0)),""))</f>
        <v/>
      </c>
      <c r="Q118" s="12" t="n">
        <v>87.09999999999999</v>
      </c>
      <c r="R118" s="15">
        <f>IF(OR(P118="",Q118=""),"",P118-Q118)</f>
        <v/>
      </c>
      <c r="S118" s="17" t="n"/>
    </row>
    <row r="119">
      <c r="A119" s="43" t="inlineStr">
        <is>
          <t>Redgate</t>
        </is>
      </c>
      <c r="B119" s="43" t="inlineStr">
        <is>
          <t>Dallas-Fort Worth Metro</t>
        </is>
      </c>
      <c r="C119" s="43" t="inlineStr">
        <is>
          <t>Y</t>
        </is>
      </c>
      <c r="D119" s="43" t="inlineStr">
        <is>
          <t>A2-R</t>
        </is>
      </c>
      <c r="E119" s="44" t="n">
        <v>87</v>
      </c>
      <c r="F119" s="44" t="n">
        <v>674</v>
      </c>
      <c r="G119" s="12" t="n">
        <v>1170</v>
      </c>
      <c r="H119" s="13">
        <f>IFERROR(G119/F119,"")</f>
        <v/>
      </c>
      <c r="I119" s="12" t="n">
        <v>1022.53</v>
      </c>
      <c r="J119" s="13">
        <f>IFERROR(I119/F119,"")</f>
        <v/>
      </c>
      <c r="K119" s="44" t="n">
        <v>76</v>
      </c>
      <c r="L119" s="14">
        <f>IFERROR(K119/E119,"")</f>
        <v/>
      </c>
      <c r="M119" s="44" t="n">
        <v>17</v>
      </c>
      <c r="N119" s="15">
        <f>IFERROR(G119-I119,"")</f>
        <v/>
      </c>
      <c r="O119" s="43" t="inlineStr">
        <is>
          <t>08/07/2026</t>
        </is>
      </c>
      <c r="P119" s="16">
        <f>IF(SUMIFS('2. Utility Breakdown'!$T$6:$T$2000,'2. Utility Breakdown'!$A$6:$A$2000,$A119,'2. Utility Breakdown'!$G$6:$G$2000,"Y")=0,"",IFERROR(SUMIFS('2. Utility Breakdown'!$T$6:$T$2000,'2. Utility Breakdown'!$A$6:$A$2000,$A119,'2. Utility Breakdown'!$G$6:$G$2000,"Y")/INDEX('Property List'!$B$6:$B$35,MATCH($A119,'Property List'!$A$6:$A$35,0)),""))</f>
        <v/>
      </c>
      <c r="Q119" s="12" t="n">
        <v>87.09999999999999</v>
      </c>
      <c r="R119" s="15">
        <f>IF(OR(P119="",Q119=""),"",P119-Q119)</f>
        <v/>
      </c>
      <c r="S119" s="17" t="n"/>
    </row>
    <row r="120">
      <c r="A120" s="9" t="inlineStr">
        <is>
          <t>Redgate</t>
        </is>
      </c>
      <c r="B120" s="11" t="n"/>
      <c r="C120" s="11" t="n"/>
      <c r="D120" s="9" t="inlineStr">
        <is>
          <t>Property Total</t>
        </is>
      </c>
      <c r="E120" s="10">
        <f>SUM(E113:E119)</f>
        <v/>
      </c>
      <c r="F120" s="10">
        <f>IFERROR(SUMPRODUCT(E113:E119,F113:F119)/E120,"")</f>
        <v/>
      </c>
      <c r="G120" s="18">
        <f>IFERROR(SUMPRODUCT(E113:E119,G113:G119)/E120,"")</f>
        <v/>
      </c>
      <c r="H120" s="19">
        <f>IFERROR(G120/F120,"")</f>
        <v/>
      </c>
      <c r="I120" s="18">
        <f>IFERROR(SUMPRODUCT(E113:E119,I113:I119)/E120,"")</f>
        <v/>
      </c>
      <c r="J120" s="19">
        <f>IFERROR(I120/F120,"")</f>
        <v/>
      </c>
      <c r="K120" s="10">
        <f>SUM(K113:K119)</f>
        <v/>
      </c>
      <c r="L120" s="20">
        <f>IFERROR(K120/E120,"")</f>
        <v/>
      </c>
      <c r="M120" s="10">
        <f>SUM(M113:M119)</f>
        <v/>
      </c>
      <c r="N120" s="18">
        <f>IFERROR(G120-I120,"")</f>
        <v/>
      </c>
      <c r="O120" s="11" t="n"/>
      <c r="P120" s="21">
        <f>P119</f>
        <v/>
      </c>
      <c r="Q120" s="21">
        <f>Q119</f>
        <v/>
      </c>
      <c r="R120" s="18">
        <f>IF(OR(P120="",Q120=""),"",P120-Q120)</f>
        <v/>
      </c>
      <c r="S120" s="11" t="n"/>
    </row>
    <row r="121">
      <c r="A121" s="43" t="inlineStr">
        <is>
          <t>The Preserve at Turtle Creek</t>
        </is>
      </c>
      <c r="B121" s="43" t="inlineStr">
        <is>
          <t>Dallas-Fort Worth Metro</t>
        </is>
      </c>
      <c r="C121" s="43" t="inlineStr">
        <is>
          <t>Y</t>
        </is>
      </c>
      <c r="D121" s="43" t="inlineStr">
        <is>
          <t>A1</t>
        </is>
      </c>
      <c r="E121" s="44" t="n">
        <v>30</v>
      </c>
      <c r="F121" s="44" t="n">
        <v>600</v>
      </c>
      <c r="G121" s="12" t="n">
        <v>994</v>
      </c>
      <c r="H121" s="13">
        <f>IFERROR(G121/F121,"")</f>
        <v/>
      </c>
      <c r="I121" s="12" t="n">
        <v>837.67</v>
      </c>
      <c r="J121" s="13">
        <f>IFERROR(I121/F121,"")</f>
        <v/>
      </c>
      <c r="K121" s="44" t="n">
        <v>27</v>
      </c>
      <c r="L121" s="14">
        <f>IFERROR(K121/E121,"")</f>
        <v/>
      </c>
      <c r="M121" s="44" t="n">
        <v>2</v>
      </c>
      <c r="N121" s="15">
        <f>IFERROR(G121-I121,"")</f>
        <v/>
      </c>
      <c r="O121" s="43" t="inlineStr">
        <is>
          <t>08/07/2026</t>
        </is>
      </c>
      <c r="P121" s="16">
        <f>IF(SUMIFS('2. Utility Breakdown'!$T$6:$T$2000,'2. Utility Breakdown'!$A$6:$A$2000,$A121,'2. Utility Breakdown'!$G$6:$G$2000,"Y")=0,"",IFERROR(SUMIFS('2. Utility Breakdown'!$T$6:$T$2000,'2. Utility Breakdown'!$A$6:$A$2000,$A121,'2. Utility Breakdown'!$G$6:$G$2000,"Y")/INDEX('Property List'!$B$6:$B$35,MATCH($A121,'Property List'!$A$6:$A$35,0)),""))</f>
        <v/>
      </c>
      <c r="Q121" s="12" t="n">
        <v>75.75</v>
      </c>
      <c r="R121" s="15">
        <f>IF(OR(P121="",Q121=""),"",P121-Q121)</f>
        <v/>
      </c>
      <c r="S121" s="17" t="n"/>
    </row>
    <row r="122">
      <c r="A122" s="43" t="inlineStr">
        <is>
          <t>The Preserve at Turtle Creek</t>
        </is>
      </c>
      <c r="B122" s="43" t="inlineStr">
        <is>
          <t>Dallas-Fort Worth Metro</t>
        </is>
      </c>
      <c r="C122" s="43" t="inlineStr">
        <is>
          <t>Y</t>
        </is>
      </c>
      <c r="D122" s="43" t="inlineStr">
        <is>
          <t>A1-R</t>
        </is>
      </c>
      <c r="E122" s="44" t="n">
        <v>2</v>
      </c>
      <c r="F122" s="44" t="n">
        <v>600</v>
      </c>
      <c r="G122" s="12" t="n">
        <v>1290</v>
      </c>
      <c r="H122" s="13">
        <f>IFERROR(G122/F122,"")</f>
        <v/>
      </c>
      <c r="I122" s="12" t="n">
        <v>820</v>
      </c>
      <c r="J122" s="13">
        <f>IFERROR(I122/F122,"")</f>
        <v/>
      </c>
      <c r="K122" s="44" t="n">
        <v>1</v>
      </c>
      <c r="L122" s="14">
        <f>IFERROR(K122/E122,"")</f>
        <v/>
      </c>
      <c r="M122" s="44" t="n">
        <v>0</v>
      </c>
      <c r="N122" s="15">
        <f>IFERROR(G122-I122,"")</f>
        <v/>
      </c>
      <c r="O122" s="43" t="inlineStr">
        <is>
          <t>08/07/2026</t>
        </is>
      </c>
      <c r="P122" s="16">
        <f>IF(SUMIFS('2. Utility Breakdown'!$T$6:$T$2000,'2. Utility Breakdown'!$A$6:$A$2000,$A122,'2. Utility Breakdown'!$G$6:$G$2000,"Y")=0,"",IFERROR(SUMIFS('2. Utility Breakdown'!$T$6:$T$2000,'2. Utility Breakdown'!$A$6:$A$2000,$A122,'2. Utility Breakdown'!$G$6:$G$2000,"Y")/INDEX('Property List'!$B$6:$B$35,MATCH($A122,'Property List'!$A$6:$A$35,0)),""))</f>
        <v/>
      </c>
      <c r="Q122" s="12" t="n">
        <v>75.75</v>
      </c>
      <c r="R122" s="15">
        <f>IF(OR(P122="",Q122=""),"",P122-Q122)</f>
        <v/>
      </c>
      <c r="S122" s="17" t="n"/>
    </row>
    <row r="123">
      <c r="A123" s="43" t="inlineStr">
        <is>
          <t>The Preserve at Turtle Creek</t>
        </is>
      </c>
      <c r="B123" s="43" t="inlineStr">
        <is>
          <t>Dallas-Fort Worth Metro</t>
        </is>
      </c>
      <c r="C123" s="43" t="inlineStr">
        <is>
          <t>Y</t>
        </is>
      </c>
      <c r="D123" s="43" t="inlineStr">
        <is>
          <t>A2</t>
        </is>
      </c>
      <c r="E123" s="44" t="n">
        <v>71</v>
      </c>
      <c r="F123" s="44" t="n">
        <v>825</v>
      </c>
      <c r="G123" s="12" t="n">
        <v>1065</v>
      </c>
      <c r="H123" s="13">
        <f>IFERROR(G123/F123,"")</f>
        <v/>
      </c>
      <c r="I123" s="12" t="n">
        <v>909.37</v>
      </c>
      <c r="J123" s="13">
        <f>IFERROR(I123/F123,"")</f>
        <v/>
      </c>
      <c r="K123" s="44" t="n">
        <v>65</v>
      </c>
      <c r="L123" s="14">
        <f>IFERROR(K123/E123,"")</f>
        <v/>
      </c>
      <c r="M123" s="44" t="n">
        <v>3</v>
      </c>
      <c r="N123" s="15">
        <f>IFERROR(G123-I123,"")</f>
        <v/>
      </c>
      <c r="O123" s="43" t="inlineStr">
        <is>
          <t>08/07/2026</t>
        </is>
      </c>
      <c r="P123" s="16">
        <f>IF(SUMIFS('2. Utility Breakdown'!$T$6:$T$2000,'2. Utility Breakdown'!$A$6:$A$2000,$A123,'2. Utility Breakdown'!$G$6:$G$2000,"Y")=0,"",IFERROR(SUMIFS('2. Utility Breakdown'!$T$6:$T$2000,'2. Utility Breakdown'!$A$6:$A$2000,$A123,'2. Utility Breakdown'!$G$6:$G$2000,"Y")/INDEX('Property List'!$B$6:$B$35,MATCH($A123,'Property List'!$A$6:$A$35,0)),""))</f>
        <v/>
      </c>
      <c r="Q123" s="12" t="n">
        <v>75.75</v>
      </c>
      <c r="R123" s="15">
        <f>IF(OR(P123="",Q123=""),"",P123-Q123)</f>
        <v/>
      </c>
      <c r="S123" s="17" t="n"/>
    </row>
    <row r="124">
      <c r="A124" s="43" t="inlineStr">
        <is>
          <t>The Preserve at Turtle Creek</t>
        </is>
      </c>
      <c r="B124" s="43" t="inlineStr">
        <is>
          <t>Dallas-Fort Worth Metro</t>
        </is>
      </c>
      <c r="C124" s="43" t="inlineStr">
        <is>
          <t>Y</t>
        </is>
      </c>
      <c r="D124" s="43" t="inlineStr">
        <is>
          <t>A2-R</t>
        </is>
      </c>
      <c r="E124" s="44" t="n">
        <v>25</v>
      </c>
      <c r="F124" s="44" t="n">
        <v>825</v>
      </c>
      <c r="G124" s="12" t="n">
        <v>1091.6</v>
      </c>
      <c r="H124" s="13">
        <f>IFERROR(G124/F124,"")</f>
        <v/>
      </c>
      <c r="I124" s="12" t="n">
        <v>929.5599999999999</v>
      </c>
      <c r="J124" s="13">
        <f>IFERROR(I124/F124,"")</f>
        <v/>
      </c>
      <c r="K124" s="44" t="n">
        <v>25</v>
      </c>
      <c r="L124" s="14">
        <f>IFERROR(K124/E124,"")</f>
        <v/>
      </c>
      <c r="M124" s="44" t="n">
        <v>1</v>
      </c>
      <c r="N124" s="15">
        <f>IFERROR(G124-I124,"")</f>
        <v/>
      </c>
      <c r="O124" s="43" t="inlineStr">
        <is>
          <t>08/07/2026</t>
        </is>
      </c>
      <c r="P124" s="16">
        <f>IF(SUMIFS('2. Utility Breakdown'!$T$6:$T$2000,'2. Utility Breakdown'!$A$6:$A$2000,$A124,'2. Utility Breakdown'!$G$6:$G$2000,"Y")=0,"",IFERROR(SUMIFS('2. Utility Breakdown'!$T$6:$T$2000,'2. Utility Breakdown'!$A$6:$A$2000,$A124,'2. Utility Breakdown'!$G$6:$G$2000,"Y")/INDEX('Property List'!$B$6:$B$35,MATCH($A124,'Property List'!$A$6:$A$35,0)),""))</f>
        <v/>
      </c>
      <c r="Q124" s="12" t="n">
        <v>75.75</v>
      </c>
      <c r="R124" s="15">
        <f>IF(OR(P124="",Q124=""),"",P124-Q124)</f>
        <v/>
      </c>
      <c r="S124" s="17" t="n"/>
    </row>
    <row r="125">
      <c r="A125" s="43" t="inlineStr">
        <is>
          <t>The Preserve at Turtle Creek</t>
        </is>
      </c>
      <c r="B125" s="43" t="inlineStr">
        <is>
          <t>Dallas-Fort Worth Metro</t>
        </is>
      </c>
      <c r="C125" s="43" t="inlineStr">
        <is>
          <t>Y</t>
        </is>
      </c>
      <c r="D125" s="43" t="inlineStr">
        <is>
          <t>A3</t>
        </is>
      </c>
      <c r="E125" s="44" t="n">
        <v>11</v>
      </c>
      <c r="F125" s="44" t="n">
        <v>970</v>
      </c>
      <c r="G125" s="12" t="n">
        <v>1105</v>
      </c>
      <c r="H125" s="13">
        <f>IFERROR(G125/F125,"")</f>
        <v/>
      </c>
      <c r="I125" s="12" t="n">
        <v>965.4</v>
      </c>
      <c r="J125" s="13">
        <f>IFERROR(I125/F125,"")</f>
        <v/>
      </c>
      <c r="K125" s="44" t="n">
        <v>10</v>
      </c>
      <c r="L125" s="14">
        <f>IFERROR(K125/E125,"")</f>
        <v/>
      </c>
      <c r="M125" s="44" t="n">
        <v>1</v>
      </c>
      <c r="N125" s="15">
        <f>IFERROR(G125-I125,"")</f>
        <v/>
      </c>
      <c r="O125" s="43" t="inlineStr">
        <is>
          <t>08/07/2026</t>
        </is>
      </c>
      <c r="P125" s="16">
        <f>IF(SUMIFS('2. Utility Breakdown'!$T$6:$T$2000,'2. Utility Breakdown'!$A$6:$A$2000,$A125,'2. Utility Breakdown'!$G$6:$G$2000,"Y")=0,"",IFERROR(SUMIFS('2. Utility Breakdown'!$T$6:$T$2000,'2. Utility Breakdown'!$A$6:$A$2000,$A125,'2. Utility Breakdown'!$G$6:$G$2000,"Y")/INDEX('Property List'!$B$6:$B$35,MATCH($A125,'Property List'!$A$6:$A$35,0)),""))</f>
        <v/>
      </c>
      <c r="Q125" s="12" t="n">
        <v>75.75</v>
      </c>
      <c r="R125" s="15">
        <f>IF(OR(P125="",Q125=""),"",P125-Q125)</f>
        <v/>
      </c>
      <c r="S125" s="17" t="n"/>
    </row>
    <row r="126">
      <c r="A126" s="43" t="inlineStr">
        <is>
          <t>The Preserve at Turtle Creek</t>
        </is>
      </c>
      <c r="B126" s="43" t="inlineStr">
        <is>
          <t>Dallas-Fort Worth Metro</t>
        </is>
      </c>
      <c r="C126" s="43" t="inlineStr">
        <is>
          <t>Y</t>
        </is>
      </c>
      <c r="D126" s="43" t="inlineStr">
        <is>
          <t>A3-R</t>
        </is>
      </c>
      <c r="E126" s="44" t="n">
        <v>5</v>
      </c>
      <c r="F126" s="44" t="n">
        <v>970</v>
      </c>
      <c r="G126" s="12" t="n">
        <v>1555</v>
      </c>
      <c r="H126" s="13">
        <f>IFERROR(G126/F126,"")</f>
        <v/>
      </c>
      <c r="I126" s="12" t="n">
        <v>994</v>
      </c>
      <c r="J126" s="13">
        <f>IFERROR(I126/F126,"")</f>
        <v/>
      </c>
      <c r="K126" s="44" t="n">
        <v>5</v>
      </c>
      <c r="L126" s="14">
        <f>IFERROR(K126/E126,"")</f>
        <v/>
      </c>
      <c r="M126" s="44" t="n">
        <v>0</v>
      </c>
      <c r="N126" s="15">
        <f>IFERROR(G126-I126,"")</f>
        <v/>
      </c>
      <c r="O126" s="43" t="inlineStr">
        <is>
          <t>08/07/2026</t>
        </is>
      </c>
      <c r="P126" s="16">
        <f>IF(SUMIFS('2. Utility Breakdown'!$T$6:$T$2000,'2. Utility Breakdown'!$A$6:$A$2000,$A126,'2. Utility Breakdown'!$G$6:$G$2000,"Y")=0,"",IFERROR(SUMIFS('2. Utility Breakdown'!$T$6:$T$2000,'2. Utility Breakdown'!$A$6:$A$2000,$A126,'2. Utility Breakdown'!$G$6:$G$2000,"Y")/INDEX('Property List'!$B$6:$B$35,MATCH($A126,'Property List'!$A$6:$A$35,0)),""))</f>
        <v/>
      </c>
      <c r="Q126" s="12" t="n">
        <v>75.75</v>
      </c>
      <c r="R126" s="15">
        <f>IF(OR(P126="",Q126=""),"",P126-Q126)</f>
        <v/>
      </c>
      <c r="S126" s="17" t="n"/>
    </row>
    <row r="127">
      <c r="A127" s="43" t="inlineStr">
        <is>
          <t>The Preserve at Turtle Creek</t>
        </is>
      </c>
      <c r="B127" s="43" t="inlineStr">
        <is>
          <t>Dallas-Fort Worth Metro</t>
        </is>
      </c>
      <c r="C127" s="43" t="inlineStr">
        <is>
          <t>Y</t>
        </is>
      </c>
      <c r="D127" s="43" t="inlineStr">
        <is>
          <t>B1</t>
        </is>
      </c>
      <c r="E127" s="44" t="n">
        <v>21</v>
      </c>
      <c r="F127" s="44" t="n">
        <v>1008</v>
      </c>
      <c r="G127" s="12" t="n">
        <v>1558.33</v>
      </c>
      <c r="H127" s="13">
        <f>IFERROR(G127/F127,"")</f>
        <v/>
      </c>
      <c r="I127" s="12" t="n">
        <v>1142.94</v>
      </c>
      <c r="J127" s="13">
        <f>IFERROR(I127/F127,"")</f>
        <v/>
      </c>
      <c r="K127" s="44" t="n">
        <v>18</v>
      </c>
      <c r="L127" s="14">
        <f>IFERROR(K127/E127,"")</f>
        <v/>
      </c>
      <c r="M127" s="44" t="n">
        <v>2</v>
      </c>
      <c r="N127" s="15">
        <f>IFERROR(G127-I127,"")</f>
        <v/>
      </c>
      <c r="O127" s="43" t="inlineStr">
        <is>
          <t>08/07/2026</t>
        </is>
      </c>
      <c r="P127" s="16">
        <f>IF(SUMIFS('2. Utility Breakdown'!$T$6:$T$2000,'2. Utility Breakdown'!$A$6:$A$2000,$A127,'2. Utility Breakdown'!$G$6:$G$2000,"Y")=0,"",IFERROR(SUMIFS('2. Utility Breakdown'!$T$6:$T$2000,'2. Utility Breakdown'!$A$6:$A$2000,$A127,'2. Utility Breakdown'!$G$6:$G$2000,"Y")/INDEX('Property List'!$B$6:$B$35,MATCH($A127,'Property List'!$A$6:$A$35,0)),""))</f>
        <v/>
      </c>
      <c r="Q127" s="12" t="n">
        <v>75.75</v>
      </c>
      <c r="R127" s="15">
        <f>IF(OR(P127="",Q127=""),"",P127-Q127)</f>
        <v/>
      </c>
      <c r="S127" s="17" t="n"/>
    </row>
    <row r="128">
      <c r="A128" s="43" t="inlineStr">
        <is>
          <t>The Preserve at Turtle Creek</t>
        </is>
      </c>
      <c r="B128" s="43" t="inlineStr">
        <is>
          <t>Dallas-Fort Worth Metro</t>
        </is>
      </c>
      <c r="C128" s="43" t="inlineStr">
        <is>
          <t>Y</t>
        </is>
      </c>
      <c r="D128" s="43" t="inlineStr">
        <is>
          <t>B1-R</t>
        </is>
      </c>
      <c r="E128" s="44" t="n">
        <v>3</v>
      </c>
      <c r="F128" s="44" t="n">
        <v>1008</v>
      </c>
      <c r="G128" s="12" t="n">
        <v>1888.33</v>
      </c>
      <c r="H128" s="13">
        <f>IFERROR(G128/F128,"")</f>
        <v/>
      </c>
      <c r="I128" s="12" t="n">
        <v>1414.33</v>
      </c>
      <c r="J128" s="13">
        <f>IFERROR(I128/F128,"")</f>
        <v/>
      </c>
      <c r="K128" s="44" t="n">
        <v>3</v>
      </c>
      <c r="L128" s="14">
        <f>IFERROR(K128/E128,"")</f>
        <v/>
      </c>
      <c r="M128" s="44" t="n">
        <v>0</v>
      </c>
      <c r="N128" s="15">
        <f>IFERROR(G128-I128,"")</f>
        <v/>
      </c>
      <c r="O128" s="43" t="inlineStr">
        <is>
          <t>08/07/2026</t>
        </is>
      </c>
      <c r="P128" s="16">
        <f>IF(SUMIFS('2. Utility Breakdown'!$T$6:$T$2000,'2. Utility Breakdown'!$A$6:$A$2000,$A128,'2. Utility Breakdown'!$G$6:$G$2000,"Y")=0,"",IFERROR(SUMIFS('2. Utility Breakdown'!$T$6:$T$2000,'2. Utility Breakdown'!$A$6:$A$2000,$A128,'2. Utility Breakdown'!$G$6:$G$2000,"Y")/INDEX('Property List'!$B$6:$B$35,MATCH($A128,'Property List'!$A$6:$A$35,0)),""))</f>
        <v/>
      </c>
      <c r="Q128" s="12" t="n">
        <v>75.75</v>
      </c>
      <c r="R128" s="15">
        <f>IF(OR(P128="",Q128=""),"",P128-Q128)</f>
        <v/>
      </c>
      <c r="S128" s="17" t="n"/>
    </row>
    <row r="129">
      <c r="A129" s="43" t="inlineStr">
        <is>
          <t>The Preserve at Turtle Creek</t>
        </is>
      </c>
      <c r="B129" s="43" t="inlineStr">
        <is>
          <t>Dallas-Fort Worth Metro</t>
        </is>
      </c>
      <c r="C129" s="43" t="inlineStr">
        <is>
          <t>Y</t>
        </is>
      </c>
      <c r="D129" s="43" t="inlineStr">
        <is>
          <t>B2</t>
        </is>
      </c>
      <c r="E129" s="44" t="n">
        <v>21</v>
      </c>
      <c r="F129" s="44" t="n">
        <v>1100</v>
      </c>
      <c r="G129" s="12" t="n">
        <v>1800.95</v>
      </c>
      <c r="H129" s="13">
        <f>IFERROR(G129/F129,"")</f>
        <v/>
      </c>
      <c r="I129" s="12" t="n">
        <v>1258.5</v>
      </c>
      <c r="J129" s="13">
        <f>IFERROR(I129/F129,"")</f>
        <v/>
      </c>
      <c r="K129" s="44" t="n">
        <v>20</v>
      </c>
      <c r="L129" s="14">
        <f>IFERROR(K129/E129,"")</f>
        <v/>
      </c>
      <c r="M129" s="44" t="n">
        <v>1</v>
      </c>
      <c r="N129" s="15">
        <f>IFERROR(G129-I129,"")</f>
        <v/>
      </c>
      <c r="O129" s="43" t="inlineStr">
        <is>
          <t>08/07/2026</t>
        </is>
      </c>
      <c r="P129" s="16">
        <f>IF(SUMIFS('2. Utility Breakdown'!$T$6:$T$2000,'2. Utility Breakdown'!$A$6:$A$2000,$A129,'2. Utility Breakdown'!$G$6:$G$2000,"Y")=0,"",IFERROR(SUMIFS('2. Utility Breakdown'!$T$6:$T$2000,'2. Utility Breakdown'!$A$6:$A$2000,$A129,'2. Utility Breakdown'!$G$6:$G$2000,"Y")/INDEX('Property List'!$B$6:$B$35,MATCH($A129,'Property List'!$A$6:$A$35,0)),""))</f>
        <v/>
      </c>
      <c r="Q129" s="12" t="n">
        <v>75.75</v>
      </c>
      <c r="R129" s="15">
        <f>IF(OR(P129="",Q129=""),"",P129-Q129)</f>
        <v/>
      </c>
      <c r="S129" s="17" t="n"/>
    </row>
    <row r="130">
      <c r="A130" s="43" t="inlineStr">
        <is>
          <t>The Preserve at Turtle Creek</t>
        </is>
      </c>
      <c r="B130" s="43" t="inlineStr">
        <is>
          <t>Dallas-Fort Worth Metro</t>
        </is>
      </c>
      <c r="C130" s="43" t="inlineStr">
        <is>
          <t>Y</t>
        </is>
      </c>
      <c r="D130" s="43" t="inlineStr">
        <is>
          <t>B2-R</t>
        </is>
      </c>
      <c r="E130" s="44" t="n">
        <v>3</v>
      </c>
      <c r="F130" s="44" t="n">
        <v>1100</v>
      </c>
      <c r="G130" s="12" t="n">
        <v>1798.33</v>
      </c>
      <c r="H130" s="13">
        <f>IFERROR(G130/F130,"")</f>
        <v/>
      </c>
      <c r="I130" s="12" t="n">
        <v>1393.33</v>
      </c>
      <c r="J130" s="13">
        <f>IFERROR(I130/F130,"")</f>
        <v/>
      </c>
      <c r="K130" s="44" t="n">
        <v>3</v>
      </c>
      <c r="L130" s="14">
        <f>IFERROR(K130/E130,"")</f>
        <v/>
      </c>
      <c r="M130" s="44" t="n">
        <v>0</v>
      </c>
      <c r="N130" s="15">
        <f>IFERROR(G130-I130,"")</f>
        <v/>
      </c>
      <c r="O130" s="43" t="inlineStr">
        <is>
          <t>08/07/2026</t>
        </is>
      </c>
      <c r="P130" s="16">
        <f>IF(SUMIFS('2. Utility Breakdown'!$T$6:$T$2000,'2. Utility Breakdown'!$A$6:$A$2000,$A130,'2. Utility Breakdown'!$G$6:$G$2000,"Y")=0,"",IFERROR(SUMIFS('2. Utility Breakdown'!$T$6:$T$2000,'2. Utility Breakdown'!$A$6:$A$2000,$A130,'2. Utility Breakdown'!$G$6:$G$2000,"Y")/INDEX('Property List'!$B$6:$B$35,MATCH($A130,'Property List'!$A$6:$A$35,0)),""))</f>
        <v/>
      </c>
      <c r="Q130" s="12" t="n">
        <v>75.75</v>
      </c>
      <c r="R130" s="15">
        <f>IF(OR(P130="",Q130=""),"",P130-Q130)</f>
        <v/>
      </c>
      <c r="S130" s="17" t="n"/>
    </row>
    <row r="131">
      <c r="A131" s="9" t="inlineStr">
        <is>
          <t>The Preserve at Turtle Creek</t>
        </is>
      </c>
      <c r="B131" s="11" t="n"/>
      <c r="C131" s="11" t="n"/>
      <c r="D131" s="9" t="inlineStr">
        <is>
          <t>Property Total</t>
        </is>
      </c>
      <c r="E131" s="10">
        <f>SUM(E121:E130)</f>
        <v/>
      </c>
      <c r="F131" s="10">
        <f>IFERROR(SUMPRODUCT(E121:E130,F121:F130)/E131,"")</f>
        <v/>
      </c>
      <c r="G131" s="18">
        <f>IFERROR(SUMPRODUCT(E121:E130,G121:G130)/E131,"")</f>
        <v/>
      </c>
      <c r="H131" s="19">
        <f>IFERROR(G131/F131,"")</f>
        <v/>
      </c>
      <c r="I131" s="18">
        <f>IFERROR(SUMPRODUCT(E121:E130,I121:I130)/E131,"")</f>
        <v/>
      </c>
      <c r="J131" s="19">
        <f>IFERROR(I131/F131,"")</f>
        <v/>
      </c>
      <c r="K131" s="10">
        <f>SUM(K121:K130)</f>
        <v/>
      </c>
      <c r="L131" s="20">
        <f>IFERROR(K131/E131,"")</f>
        <v/>
      </c>
      <c r="M131" s="10">
        <f>SUM(M121:M130)</f>
        <v/>
      </c>
      <c r="N131" s="18">
        <f>IFERROR(G131-I131,"")</f>
        <v/>
      </c>
      <c r="O131" s="11" t="n"/>
      <c r="P131" s="21">
        <f>P130</f>
        <v/>
      </c>
      <c r="Q131" s="21">
        <f>Q130</f>
        <v/>
      </c>
      <c r="R131" s="18">
        <f>IF(OR(P131="",Q131=""),"",P131-Q131)</f>
        <v/>
      </c>
      <c r="S131" s="11" t="n"/>
    </row>
    <row r="132">
      <c r="A132" s="43" t="inlineStr">
        <is>
          <t>Barcelona</t>
        </is>
      </c>
      <c r="B132" s="43" t="inlineStr">
        <is>
          <t>Houston Metro</t>
        </is>
      </c>
      <c r="C132" s="43" t="inlineStr">
        <is>
          <t>Y</t>
        </is>
      </c>
      <c r="D132" s="43" t="inlineStr">
        <is>
          <t>B2B</t>
        </is>
      </c>
      <c r="E132" s="44" t="n">
        <v>2</v>
      </c>
      <c r="F132" s="44" t="n">
        <v>977</v>
      </c>
      <c r="G132" s="12" t="n">
        <v>1076</v>
      </c>
      <c r="H132" s="13">
        <f>IFERROR(G132/F132,"")</f>
        <v/>
      </c>
      <c r="I132" s="12" t="n">
        <v>997</v>
      </c>
      <c r="J132" s="13">
        <f>IFERROR(I132/F132,"")</f>
        <v/>
      </c>
      <c r="K132" s="44" t="n">
        <v>2</v>
      </c>
      <c r="L132" s="14">
        <f>IFERROR(K132/E132,"")</f>
        <v/>
      </c>
      <c r="M132" s="44" t="n">
        <v>0</v>
      </c>
      <c r="N132" s="15">
        <f>IFERROR(G132-I132,"")</f>
        <v/>
      </c>
      <c r="O132" s="43" t="inlineStr">
        <is>
          <t>08/07/2026</t>
        </is>
      </c>
      <c r="P132" s="16">
        <f>IF(SUMIFS('2. Utility Breakdown'!$T$6:$T$2000,'2. Utility Breakdown'!$A$6:$A$2000,$A132,'2. Utility Breakdown'!$G$6:$G$2000,"Y")=0,"",IFERROR(SUMIFS('2. Utility Breakdown'!$T$6:$T$2000,'2. Utility Breakdown'!$A$6:$A$2000,$A132,'2. Utility Breakdown'!$G$6:$G$2000,"Y")/INDEX('Property List'!$B$6:$B$35,MATCH($A132,'Property List'!$A$6:$A$35,0)),""))</f>
        <v/>
      </c>
      <c r="Q132" s="12" t="n">
        <v>7.83</v>
      </c>
      <c r="R132" s="15">
        <f>IF(OR(P132="",Q132=""),"",P132-Q132)</f>
        <v/>
      </c>
      <c r="S132" s="17" t="n"/>
    </row>
    <row r="133">
      <c r="A133" s="43" t="inlineStr">
        <is>
          <t>Barcelona</t>
        </is>
      </c>
      <c r="B133" s="43" t="inlineStr">
        <is>
          <t>Houston Metro</t>
        </is>
      </c>
      <c r="C133" s="43" t="inlineStr">
        <is>
          <t>Y</t>
        </is>
      </c>
      <c r="D133" s="43" t="inlineStr">
        <is>
          <t>B2B-R</t>
        </is>
      </c>
      <c r="E133" s="44" t="n">
        <v>3</v>
      </c>
      <c r="F133" s="44" t="n">
        <v>977</v>
      </c>
      <c r="G133" s="12" t="n">
        <v>1076</v>
      </c>
      <c r="H133" s="13">
        <f>IFERROR(G133/F133,"")</f>
        <v/>
      </c>
      <c r="I133" s="12" t="n">
        <v>982.67</v>
      </c>
      <c r="J133" s="13">
        <f>IFERROR(I133/F133,"")</f>
        <v/>
      </c>
      <c r="K133" s="44" t="n">
        <v>3</v>
      </c>
      <c r="L133" s="14">
        <f>IFERROR(K133/E133,"")</f>
        <v/>
      </c>
      <c r="M133" s="44" t="n">
        <v>0</v>
      </c>
      <c r="N133" s="15">
        <f>IFERROR(G133-I133,"")</f>
        <v/>
      </c>
      <c r="O133" s="43" t="inlineStr">
        <is>
          <t>08/07/2026</t>
        </is>
      </c>
      <c r="P133" s="16">
        <f>IF(SUMIFS('2. Utility Breakdown'!$T$6:$T$2000,'2. Utility Breakdown'!$A$6:$A$2000,$A133,'2. Utility Breakdown'!$G$6:$G$2000,"Y")=0,"",IFERROR(SUMIFS('2. Utility Breakdown'!$T$6:$T$2000,'2. Utility Breakdown'!$A$6:$A$2000,$A133,'2. Utility Breakdown'!$G$6:$G$2000,"Y")/INDEX('Property List'!$B$6:$B$35,MATCH($A133,'Property List'!$A$6:$A$35,0)),""))</f>
        <v/>
      </c>
      <c r="Q133" s="12" t="n">
        <v>7.83</v>
      </c>
      <c r="R133" s="15">
        <f>IF(OR(P133="",Q133=""),"",P133-Q133)</f>
        <v/>
      </c>
      <c r="S133" s="17" t="n"/>
    </row>
    <row r="134">
      <c r="A134" s="43" t="inlineStr">
        <is>
          <t>Barcelona</t>
        </is>
      </c>
      <c r="B134" s="43" t="inlineStr">
        <is>
          <t>Houston Metro</t>
        </is>
      </c>
      <c r="C134" s="43" t="inlineStr">
        <is>
          <t>Y</t>
        </is>
      </c>
      <c r="D134" s="43" t="inlineStr">
        <is>
          <t>B3B</t>
        </is>
      </c>
      <c r="E134" s="44" t="n">
        <v>8</v>
      </c>
      <c r="F134" s="44" t="n">
        <v>1020</v>
      </c>
      <c r="G134" s="12" t="n">
        <v>1076</v>
      </c>
      <c r="H134" s="13">
        <f>IFERROR(G134/F134,"")</f>
        <v/>
      </c>
      <c r="I134" s="12" t="n">
        <v>1069.14</v>
      </c>
      <c r="J134" s="13">
        <f>IFERROR(I134/F134,"")</f>
        <v/>
      </c>
      <c r="K134" s="44" t="n">
        <v>7</v>
      </c>
      <c r="L134" s="14">
        <f>IFERROR(K134/E134,"")</f>
        <v/>
      </c>
      <c r="M134" s="44" t="n">
        <v>0</v>
      </c>
      <c r="N134" s="15">
        <f>IFERROR(G134-I134,"")</f>
        <v/>
      </c>
      <c r="O134" s="43" t="inlineStr">
        <is>
          <t>08/07/2026</t>
        </is>
      </c>
      <c r="P134" s="16">
        <f>IF(SUMIFS('2. Utility Breakdown'!$T$6:$T$2000,'2. Utility Breakdown'!$A$6:$A$2000,$A134,'2. Utility Breakdown'!$G$6:$G$2000,"Y")=0,"",IFERROR(SUMIFS('2. Utility Breakdown'!$T$6:$T$2000,'2. Utility Breakdown'!$A$6:$A$2000,$A134,'2. Utility Breakdown'!$G$6:$G$2000,"Y")/INDEX('Property List'!$B$6:$B$35,MATCH($A134,'Property List'!$A$6:$A$35,0)),""))</f>
        <v/>
      </c>
      <c r="Q134" s="12" t="n">
        <v>7.83</v>
      </c>
      <c r="R134" s="15">
        <f>IF(OR(P134="",Q134=""),"",P134-Q134)</f>
        <v/>
      </c>
      <c r="S134" s="17" t="n"/>
    </row>
    <row r="135">
      <c r="A135" s="43" t="inlineStr">
        <is>
          <t>Barcelona</t>
        </is>
      </c>
      <c r="B135" s="43" t="inlineStr">
        <is>
          <t>Houston Metro</t>
        </is>
      </c>
      <c r="C135" s="43" t="inlineStr">
        <is>
          <t>Y</t>
        </is>
      </c>
      <c r="D135" s="43" t="inlineStr">
        <is>
          <t>B3B-R</t>
        </is>
      </c>
      <c r="E135" s="44" t="n">
        <v>11</v>
      </c>
      <c r="F135" s="44" t="n">
        <v>1020</v>
      </c>
      <c r="G135" s="12" t="n">
        <v>1226</v>
      </c>
      <c r="H135" s="13">
        <f>IFERROR(G135/F135,"")</f>
        <v/>
      </c>
      <c r="I135" s="12" t="n">
        <v>982.89</v>
      </c>
      <c r="J135" s="13">
        <f>IFERROR(I135/F135,"")</f>
        <v/>
      </c>
      <c r="K135" s="44" t="n">
        <v>9</v>
      </c>
      <c r="L135" s="14">
        <f>IFERROR(K135/E135,"")</f>
        <v/>
      </c>
      <c r="M135" s="44" t="n">
        <v>1</v>
      </c>
      <c r="N135" s="15">
        <f>IFERROR(G135-I135,"")</f>
        <v/>
      </c>
      <c r="O135" s="43" t="inlineStr">
        <is>
          <t>08/07/2026</t>
        </is>
      </c>
      <c r="P135" s="16">
        <f>IF(SUMIFS('2. Utility Breakdown'!$T$6:$T$2000,'2. Utility Breakdown'!$A$6:$A$2000,$A135,'2. Utility Breakdown'!$G$6:$G$2000,"Y")=0,"",IFERROR(SUMIFS('2. Utility Breakdown'!$T$6:$T$2000,'2. Utility Breakdown'!$A$6:$A$2000,$A135,'2. Utility Breakdown'!$G$6:$G$2000,"Y")/INDEX('Property List'!$B$6:$B$35,MATCH($A135,'Property List'!$A$6:$A$35,0)),""))</f>
        <v/>
      </c>
      <c r="Q135" s="12" t="n">
        <v>7.83</v>
      </c>
      <c r="R135" s="15">
        <f>IF(OR(P135="",Q135=""),"",P135-Q135)</f>
        <v/>
      </c>
      <c r="S135" s="17" t="n"/>
    </row>
    <row r="136">
      <c r="A136" s="43" t="inlineStr">
        <is>
          <t>Barcelona</t>
        </is>
      </c>
      <c r="B136" s="43" t="inlineStr">
        <is>
          <t>Houston Metro</t>
        </is>
      </c>
      <c r="C136" s="43" t="inlineStr">
        <is>
          <t>Y</t>
        </is>
      </c>
      <c r="D136" s="43" t="inlineStr">
        <is>
          <t>B4-R</t>
        </is>
      </c>
      <c r="E136" s="44" t="n">
        <v>2</v>
      </c>
      <c r="F136" s="44" t="n">
        <v>1024</v>
      </c>
      <c r="G136" s="12" t="n">
        <v>1251</v>
      </c>
      <c r="H136" s="13">
        <f>IFERROR(G136/F136,"")</f>
        <v/>
      </c>
      <c r="I136" s="12" t="n">
        <v>0</v>
      </c>
      <c r="J136" s="13">
        <f>IFERROR(I136/F136,"")</f>
        <v/>
      </c>
      <c r="K136" s="44" t="n">
        <v>0</v>
      </c>
      <c r="L136" s="14">
        <f>IFERROR(K136/E136,"")</f>
        <v/>
      </c>
      <c r="M136" s="44" t="n">
        <v>2</v>
      </c>
      <c r="N136" s="15">
        <f>IFERROR(G136-I136,"")</f>
        <v/>
      </c>
      <c r="O136" s="43" t="inlineStr">
        <is>
          <t>08/07/2026</t>
        </is>
      </c>
      <c r="P136" s="16">
        <f>IF(SUMIFS('2. Utility Breakdown'!$T$6:$T$2000,'2. Utility Breakdown'!$A$6:$A$2000,$A136,'2. Utility Breakdown'!$G$6:$G$2000,"Y")=0,"",IFERROR(SUMIFS('2. Utility Breakdown'!$T$6:$T$2000,'2. Utility Breakdown'!$A$6:$A$2000,$A136,'2. Utility Breakdown'!$G$6:$G$2000,"Y")/INDEX('Property List'!$B$6:$B$35,MATCH($A136,'Property List'!$A$6:$A$35,0)),""))</f>
        <v/>
      </c>
      <c r="Q136" s="12" t="n">
        <v>7.83</v>
      </c>
      <c r="R136" s="15">
        <f>IF(OR(P136="",Q136=""),"",P136-Q136)</f>
        <v/>
      </c>
      <c r="S136" s="17" t="n"/>
    </row>
    <row r="137">
      <c r="A137" s="43" t="inlineStr">
        <is>
          <t>Barcelona</t>
        </is>
      </c>
      <c r="B137" s="43" t="inlineStr">
        <is>
          <t>Houston Metro</t>
        </is>
      </c>
      <c r="C137" s="43" t="inlineStr">
        <is>
          <t>Y</t>
        </is>
      </c>
      <c r="D137" s="43" t="inlineStr">
        <is>
          <t>B5-R</t>
        </is>
      </c>
      <c r="E137" s="44" t="n">
        <v>1</v>
      </c>
      <c r="F137" s="44" t="n">
        <v>1045</v>
      </c>
      <c r="G137" s="12" t="n">
        <v>1226</v>
      </c>
      <c r="H137" s="13">
        <f>IFERROR(G137/F137,"")</f>
        <v/>
      </c>
      <c r="I137" s="12" t="n">
        <v>1271</v>
      </c>
      <c r="J137" s="13">
        <f>IFERROR(I137/F137,"")</f>
        <v/>
      </c>
      <c r="K137" s="44" t="n">
        <v>1</v>
      </c>
      <c r="L137" s="14">
        <f>IFERROR(K137/E137,"")</f>
        <v/>
      </c>
      <c r="M137" s="44" t="n">
        <v>0</v>
      </c>
      <c r="N137" s="15">
        <f>IFERROR(G137-I137,"")</f>
        <v/>
      </c>
      <c r="O137" s="43" t="inlineStr">
        <is>
          <t>08/07/2026</t>
        </is>
      </c>
      <c r="P137" s="16">
        <f>IF(SUMIFS('2. Utility Breakdown'!$T$6:$T$2000,'2. Utility Breakdown'!$A$6:$A$2000,$A137,'2. Utility Breakdown'!$G$6:$G$2000,"Y")=0,"",IFERROR(SUMIFS('2. Utility Breakdown'!$T$6:$T$2000,'2. Utility Breakdown'!$A$6:$A$2000,$A137,'2. Utility Breakdown'!$G$6:$G$2000,"Y")/INDEX('Property List'!$B$6:$B$35,MATCH($A137,'Property List'!$A$6:$A$35,0)),""))</f>
        <v/>
      </c>
      <c r="Q137" s="12" t="n">
        <v>7.83</v>
      </c>
      <c r="R137" s="15">
        <f>IF(OR(P137="",Q137=""),"",P137-Q137)</f>
        <v/>
      </c>
      <c r="S137" s="17" t="n"/>
    </row>
    <row r="138">
      <c r="A138" s="43" t="inlineStr">
        <is>
          <t>Barcelona</t>
        </is>
      </c>
      <c r="B138" s="43" t="inlineStr">
        <is>
          <t>Houston Metro</t>
        </is>
      </c>
      <c r="C138" s="43" t="inlineStr">
        <is>
          <t>Y</t>
        </is>
      </c>
      <c r="D138" s="43" t="inlineStr">
        <is>
          <t>B6</t>
        </is>
      </c>
      <c r="E138" s="44" t="n">
        <v>10</v>
      </c>
      <c r="F138" s="44" t="n">
        <v>1045</v>
      </c>
      <c r="G138" s="12" t="n">
        <v>1216</v>
      </c>
      <c r="H138" s="13">
        <f>IFERROR(G138/F138,"")</f>
        <v/>
      </c>
      <c r="I138" s="12" t="n">
        <v>1063.75</v>
      </c>
      <c r="J138" s="13">
        <f>IFERROR(I138/F138,"")</f>
        <v/>
      </c>
      <c r="K138" s="44" t="n">
        <v>8</v>
      </c>
      <c r="L138" s="14">
        <f>IFERROR(K138/E138,"")</f>
        <v/>
      </c>
      <c r="M138" s="44" t="n">
        <v>3</v>
      </c>
      <c r="N138" s="15">
        <f>IFERROR(G138-I138,"")</f>
        <v/>
      </c>
      <c r="O138" s="43" t="inlineStr">
        <is>
          <t>08/07/2026</t>
        </is>
      </c>
      <c r="P138" s="16">
        <f>IF(SUMIFS('2. Utility Breakdown'!$T$6:$T$2000,'2. Utility Breakdown'!$A$6:$A$2000,$A138,'2. Utility Breakdown'!$G$6:$G$2000,"Y")=0,"",IFERROR(SUMIFS('2. Utility Breakdown'!$T$6:$T$2000,'2. Utility Breakdown'!$A$6:$A$2000,$A138,'2. Utility Breakdown'!$G$6:$G$2000,"Y")/INDEX('Property List'!$B$6:$B$35,MATCH($A138,'Property List'!$A$6:$A$35,0)),""))</f>
        <v/>
      </c>
      <c r="Q138" s="12" t="n">
        <v>7.83</v>
      </c>
      <c r="R138" s="15">
        <f>IF(OR(P138="",Q138=""),"",P138-Q138)</f>
        <v/>
      </c>
      <c r="S138" s="17" t="n"/>
    </row>
    <row r="139">
      <c r="A139" s="43" t="inlineStr">
        <is>
          <t>Barcelona</t>
        </is>
      </c>
      <c r="B139" s="43" t="inlineStr">
        <is>
          <t>Houston Metro</t>
        </is>
      </c>
      <c r="C139" s="43" t="inlineStr">
        <is>
          <t>Y</t>
        </is>
      </c>
      <c r="D139" s="43" t="inlineStr">
        <is>
          <t>B6-R</t>
        </is>
      </c>
      <c r="E139" s="44" t="n">
        <v>7</v>
      </c>
      <c r="F139" s="44" t="n">
        <v>1045</v>
      </c>
      <c r="G139" s="12" t="n">
        <v>1246</v>
      </c>
      <c r="H139" s="13">
        <f>IFERROR(G139/F139,"")</f>
        <v/>
      </c>
      <c r="I139" s="12" t="n">
        <v>1080.6</v>
      </c>
      <c r="J139" s="13">
        <f>IFERROR(I139/F139,"")</f>
        <v/>
      </c>
      <c r="K139" s="44" t="n">
        <v>5</v>
      </c>
      <c r="L139" s="14">
        <f>IFERROR(K139/E139,"")</f>
        <v/>
      </c>
      <c r="M139" s="44" t="n">
        <v>2</v>
      </c>
      <c r="N139" s="15">
        <f>IFERROR(G139-I139,"")</f>
        <v/>
      </c>
      <c r="O139" s="43" t="inlineStr">
        <is>
          <t>08/07/2026</t>
        </is>
      </c>
      <c r="P139" s="16">
        <f>IF(SUMIFS('2. Utility Breakdown'!$T$6:$T$2000,'2. Utility Breakdown'!$A$6:$A$2000,$A139,'2. Utility Breakdown'!$G$6:$G$2000,"Y")=0,"",IFERROR(SUMIFS('2. Utility Breakdown'!$T$6:$T$2000,'2. Utility Breakdown'!$A$6:$A$2000,$A139,'2. Utility Breakdown'!$G$6:$G$2000,"Y")/INDEX('Property List'!$B$6:$B$35,MATCH($A139,'Property List'!$A$6:$A$35,0)),""))</f>
        <v/>
      </c>
      <c r="Q139" s="12" t="n">
        <v>7.83</v>
      </c>
      <c r="R139" s="15">
        <f>IF(OR(P139="",Q139=""),"",P139-Q139)</f>
        <v/>
      </c>
      <c r="S139" s="17" t="n"/>
    </row>
    <row r="140">
      <c r="A140" s="43" t="inlineStr">
        <is>
          <t>Barcelona</t>
        </is>
      </c>
      <c r="B140" s="43" t="inlineStr">
        <is>
          <t>Houston Metro</t>
        </is>
      </c>
      <c r="C140" s="43" t="inlineStr">
        <is>
          <t>Y</t>
        </is>
      </c>
      <c r="D140" s="43" t="inlineStr">
        <is>
          <t>C2-R</t>
        </is>
      </c>
      <c r="E140" s="44" t="n">
        <v>2</v>
      </c>
      <c r="F140" s="44" t="n">
        <v>1350</v>
      </c>
      <c r="G140" s="12" t="n">
        <v>1373</v>
      </c>
      <c r="H140" s="13">
        <f>IFERROR(G140/F140,"")</f>
        <v/>
      </c>
      <c r="I140" s="12" t="n">
        <v>1300</v>
      </c>
      <c r="J140" s="13">
        <f>IFERROR(I140/F140,"")</f>
        <v/>
      </c>
      <c r="K140" s="44" t="n">
        <v>2</v>
      </c>
      <c r="L140" s="14">
        <f>IFERROR(K140/E140,"")</f>
        <v/>
      </c>
      <c r="M140" s="44" t="n">
        <v>0</v>
      </c>
      <c r="N140" s="15">
        <f>IFERROR(G140-I140,"")</f>
        <v/>
      </c>
      <c r="O140" s="43" t="inlineStr">
        <is>
          <t>08/07/2026</t>
        </is>
      </c>
      <c r="P140" s="16">
        <f>IF(SUMIFS('2. Utility Breakdown'!$T$6:$T$2000,'2. Utility Breakdown'!$A$6:$A$2000,$A140,'2. Utility Breakdown'!$G$6:$G$2000,"Y")=0,"",IFERROR(SUMIFS('2. Utility Breakdown'!$T$6:$T$2000,'2. Utility Breakdown'!$A$6:$A$2000,$A140,'2. Utility Breakdown'!$G$6:$G$2000,"Y")/INDEX('Property List'!$B$6:$B$35,MATCH($A140,'Property List'!$A$6:$A$35,0)),""))</f>
        <v/>
      </c>
      <c r="Q140" s="12" t="n">
        <v>7.83</v>
      </c>
      <c r="R140" s="15">
        <f>IF(OR(P140="",Q140=""),"",P140-Q140)</f>
        <v/>
      </c>
      <c r="S140" s="17" t="n"/>
    </row>
    <row r="141">
      <c r="A141" s="43" t="inlineStr">
        <is>
          <t>Barcelona</t>
        </is>
      </c>
      <c r="B141" s="43" t="inlineStr">
        <is>
          <t>Houston Metro</t>
        </is>
      </c>
      <c r="C141" s="43" t="inlineStr">
        <is>
          <t>Y</t>
        </is>
      </c>
      <c r="D141" s="43" t="inlineStr">
        <is>
          <t>C3B</t>
        </is>
      </c>
      <c r="E141" s="44" t="n">
        <v>1</v>
      </c>
      <c r="F141" s="44" t="n">
        <v>1350</v>
      </c>
      <c r="G141" s="12" t="n">
        <v>1373</v>
      </c>
      <c r="H141" s="13">
        <f>IFERROR(G141/F141,"")</f>
        <v/>
      </c>
      <c r="I141" s="12" t="n">
        <v>1381</v>
      </c>
      <c r="J141" s="13">
        <f>IFERROR(I141/F141,"")</f>
        <v/>
      </c>
      <c r="K141" s="44" t="n">
        <v>1</v>
      </c>
      <c r="L141" s="14">
        <f>IFERROR(K141/E141,"")</f>
        <v/>
      </c>
      <c r="M141" s="44" t="n">
        <v>0</v>
      </c>
      <c r="N141" s="15">
        <f>IFERROR(G141-I141,"")</f>
        <v/>
      </c>
      <c r="O141" s="43" t="inlineStr">
        <is>
          <t>08/07/2026</t>
        </is>
      </c>
      <c r="P141" s="16">
        <f>IF(SUMIFS('2. Utility Breakdown'!$T$6:$T$2000,'2. Utility Breakdown'!$A$6:$A$2000,$A141,'2. Utility Breakdown'!$G$6:$G$2000,"Y")=0,"",IFERROR(SUMIFS('2. Utility Breakdown'!$T$6:$T$2000,'2. Utility Breakdown'!$A$6:$A$2000,$A141,'2. Utility Breakdown'!$G$6:$G$2000,"Y")/INDEX('Property List'!$B$6:$B$35,MATCH($A141,'Property List'!$A$6:$A$35,0)),""))</f>
        <v/>
      </c>
      <c r="Q141" s="12" t="n">
        <v>7.83</v>
      </c>
      <c r="R141" s="15">
        <f>IF(OR(P141="",Q141=""),"",P141-Q141)</f>
        <v/>
      </c>
      <c r="S141" s="17" t="n"/>
    </row>
    <row r="142">
      <c r="A142" s="43" t="inlineStr">
        <is>
          <t>Barcelona</t>
        </is>
      </c>
      <c r="B142" s="43" t="inlineStr">
        <is>
          <t>Houston Metro</t>
        </is>
      </c>
      <c r="C142" s="43" t="inlineStr">
        <is>
          <t>Y</t>
        </is>
      </c>
      <c r="D142" s="43" t="inlineStr">
        <is>
          <t>C4B</t>
        </is>
      </c>
      <c r="E142" s="44" t="n">
        <v>1</v>
      </c>
      <c r="F142" s="44" t="n">
        <v>1606</v>
      </c>
      <c r="G142" s="12" t="n">
        <v>1373</v>
      </c>
      <c r="H142" s="13">
        <f>IFERROR(G142/F142,"")</f>
        <v/>
      </c>
      <c r="I142" s="12" t="n">
        <v>1475</v>
      </c>
      <c r="J142" s="13">
        <f>IFERROR(I142/F142,"")</f>
        <v/>
      </c>
      <c r="K142" s="44" t="n">
        <v>1</v>
      </c>
      <c r="L142" s="14">
        <f>IFERROR(K142/E142,"")</f>
        <v/>
      </c>
      <c r="M142" s="44" t="n">
        <v>0</v>
      </c>
      <c r="N142" s="15">
        <f>IFERROR(G142-I142,"")</f>
        <v/>
      </c>
      <c r="O142" s="43" t="inlineStr">
        <is>
          <t>08/07/2026</t>
        </is>
      </c>
      <c r="P142" s="16">
        <f>IF(SUMIFS('2. Utility Breakdown'!$T$6:$T$2000,'2. Utility Breakdown'!$A$6:$A$2000,$A142,'2. Utility Breakdown'!$G$6:$G$2000,"Y")=0,"",IFERROR(SUMIFS('2. Utility Breakdown'!$T$6:$T$2000,'2. Utility Breakdown'!$A$6:$A$2000,$A142,'2. Utility Breakdown'!$G$6:$G$2000,"Y")/INDEX('Property List'!$B$6:$B$35,MATCH($A142,'Property List'!$A$6:$A$35,0)),""))</f>
        <v/>
      </c>
      <c r="Q142" s="12" t="n">
        <v>7.83</v>
      </c>
      <c r="R142" s="15">
        <f>IF(OR(P142="",Q142=""),"",P142-Q142)</f>
        <v/>
      </c>
      <c r="S142" s="17" t="n"/>
    </row>
    <row r="143">
      <c r="A143" s="43" t="inlineStr">
        <is>
          <t>Barcelona</t>
        </is>
      </c>
      <c r="B143" s="43" t="inlineStr">
        <is>
          <t>Houston Metro</t>
        </is>
      </c>
      <c r="C143" s="43" t="inlineStr">
        <is>
          <t>Y</t>
        </is>
      </c>
      <c r="D143" s="43" t="inlineStr">
        <is>
          <t>B7-R</t>
        </is>
      </c>
      <c r="E143" s="44" t="n">
        <v>2</v>
      </c>
      <c r="F143" s="44" t="n">
        <v>1117</v>
      </c>
      <c r="G143" s="12" t="n">
        <v>1356</v>
      </c>
      <c r="H143" s="13">
        <f>IFERROR(G143/F143,"")</f>
        <v/>
      </c>
      <c r="I143" s="12" t="n">
        <v>1000</v>
      </c>
      <c r="J143" s="13">
        <f>IFERROR(I143/F143,"")</f>
        <v/>
      </c>
      <c r="K143" s="44" t="n">
        <v>1</v>
      </c>
      <c r="L143" s="14">
        <f>IFERROR(K143/E143,"")</f>
        <v/>
      </c>
      <c r="M143" s="44" t="n">
        <v>1</v>
      </c>
      <c r="N143" s="15">
        <f>IFERROR(G143-I143,"")</f>
        <v/>
      </c>
      <c r="O143" s="43" t="inlineStr">
        <is>
          <t>08/07/2026</t>
        </is>
      </c>
      <c r="P143" s="16">
        <f>IF(SUMIFS('2. Utility Breakdown'!$T$6:$T$2000,'2. Utility Breakdown'!$A$6:$A$2000,$A143,'2. Utility Breakdown'!$G$6:$G$2000,"Y")=0,"",IFERROR(SUMIFS('2. Utility Breakdown'!$T$6:$T$2000,'2. Utility Breakdown'!$A$6:$A$2000,$A143,'2. Utility Breakdown'!$G$6:$G$2000,"Y")/INDEX('Property List'!$B$6:$B$35,MATCH($A143,'Property List'!$A$6:$A$35,0)),""))</f>
        <v/>
      </c>
      <c r="Q143" s="12" t="n">
        <v>7.83</v>
      </c>
      <c r="R143" s="15">
        <f>IF(OR(P143="",Q143=""),"",P143-Q143)</f>
        <v/>
      </c>
      <c r="S143" s="17" t="n"/>
    </row>
    <row r="144">
      <c r="A144" s="43" t="inlineStr">
        <is>
          <t>Barcelona</t>
        </is>
      </c>
      <c r="B144" s="43" t="inlineStr">
        <is>
          <t>Houston Metro</t>
        </is>
      </c>
      <c r="C144" s="43" t="inlineStr">
        <is>
          <t>Y</t>
        </is>
      </c>
      <c r="D144" s="43" t="inlineStr">
        <is>
          <t>B8</t>
        </is>
      </c>
      <c r="E144" s="44" t="n">
        <v>2</v>
      </c>
      <c r="F144" s="44" t="n">
        <v>1206</v>
      </c>
      <c r="G144" s="12" t="n">
        <v>1356</v>
      </c>
      <c r="H144" s="13">
        <f>IFERROR(G144/F144,"")</f>
        <v/>
      </c>
      <c r="I144" s="12" t="n">
        <v>1073</v>
      </c>
      <c r="J144" s="13">
        <f>IFERROR(I144/F144,"")</f>
        <v/>
      </c>
      <c r="K144" s="44" t="n">
        <v>2</v>
      </c>
      <c r="L144" s="14">
        <f>IFERROR(K144/E144,"")</f>
        <v/>
      </c>
      <c r="M144" s="44" t="n">
        <v>0</v>
      </c>
      <c r="N144" s="15">
        <f>IFERROR(G144-I144,"")</f>
        <v/>
      </c>
      <c r="O144" s="43" t="inlineStr">
        <is>
          <t>08/07/2026</t>
        </is>
      </c>
      <c r="P144" s="16">
        <f>IF(SUMIFS('2. Utility Breakdown'!$T$6:$T$2000,'2. Utility Breakdown'!$A$6:$A$2000,$A144,'2. Utility Breakdown'!$G$6:$G$2000,"Y")=0,"",IFERROR(SUMIFS('2. Utility Breakdown'!$T$6:$T$2000,'2. Utility Breakdown'!$A$6:$A$2000,$A144,'2. Utility Breakdown'!$G$6:$G$2000,"Y")/INDEX('Property List'!$B$6:$B$35,MATCH($A144,'Property List'!$A$6:$A$35,0)),""))</f>
        <v/>
      </c>
      <c r="Q144" s="12" t="n">
        <v>7.83</v>
      </c>
      <c r="R144" s="15">
        <f>IF(OR(P144="",Q144=""),"",P144-Q144)</f>
        <v/>
      </c>
      <c r="S144" s="17" t="n"/>
    </row>
    <row r="145">
      <c r="A145" s="43" t="inlineStr">
        <is>
          <t>Barcelona</t>
        </is>
      </c>
      <c r="B145" s="43" t="inlineStr">
        <is>
          <t>Houston Metro</t>
        </is>
      </c>
      <c r="C145" s="43" t="inlineStr">
        <is>
          <t>Y</t>
        </is>
      </c>
      <c r="D145" s="43" t="inlineStr">
        <is>
          <t>C1B</t>
        </is>
      </c>
      <c r="E145" s="44" t="n">
        <v>1</v>
      </c>
      <c r="F145" s="44" t="n">
        <v>1230</v>
      </c>
      <c r="G145" s="12" t="n">
        <v>1373</v>
      </c>
      <c r="H145" s="13">
        <f>IFERROR(G145/F145,"")</f>
        <v/>
      </c>
      <c r="I145" s="12" t="n">
        <v>0</v>
      </c>
      <c r="J145" s="13">
        <f>IFERROR(I145/F145,"")</f>
        <v/>
      </c>
      <c r="K145" s="44" t="n">
        <v>0</v>
      </c>
      <c r="L145" s="14">
        <f>IFERROR(K145/E145,"")</f>
        <v/>
      </c>
      <c r="M145" s="44" t="n">
        <v>1</v>
      </c>
      <c r="N145" s="15">
        <f>IFERROR(G145-I145,"")</f>
        <v/>
      </c>
      <c r="O145" s="43" t="inlineStr">
        <is>
          <t>08/07/2026</t>
        </is>
      </c>
      <c r="P145" s="16">
        <f>IF(SUMIFS('2. Utility Breakdown'!$T$6:$T$2000,'2. Utility Breakdown'!$A$6:$A$2000,$A145,'2. Utility Breakdown'!$G$6:$G$2000,"Y")=0,"",IFERROR(SUMIFS('2. Utility Breakdown'!$T$6:$T$2000,'2. Utility Breakdown'!$A$6:$A$2000,$A145,'2. Utility Breakdown'!$G$6:$G$2000,"Y")/INDEX('Property List'!$B$6:$B$35,MATCH($A145,'Property List'!$A$6:$A$35,0)),""))</f>
        <v/>
      </c>
      <c r="Q145" s="12" t="n">
        <v>7.83</v>
      </c>
      <c r="R145" s="15">
        <f>IF(OR(P145="",Q145=""),"",P145-Q145)</f>
        <v/>
      </c>
      <c r="S145" s="17" t="n"/>
    </row>
    <row r="146">
      <c r="A146" s="43" t="inlineStr">
        <is>
          <t>Barcelona</t>
        </is>
      </c>
      <c r="B146" s="43" t="inlineStr">
        <is>
          <t>Houston Metro</t>
        </is>
      </c>
      <c r="C146" s="43" t="inlineStr">
        <is>
          <t>Y</t>
        </is>
      </c>
      <c r="D146" s="43" t="inlineStr">
        <is>
          <t>A1</t>
        </is>
      </c>
      <c r="E146" s="44" t="n">
        <v>1</v>
      </c>
      <c r="F146" s="44" t="n">
        <v>460</v>
      </c>
      <c r="G146" s="12" t="n">
        <v>773</v>
      </c>
      <c r="H146" s="13">
        <f>IFERROR(G146/F146,"")</f>
        <v/>
      </c>
      <c r="I146" s="12" t="n">
        <v>0</v>
      </c>
      <c r="J146" s="13">
        <f>IFERROR(I146/F146,"")</f>
        <v/>
      </c>
      <c r="K146" s="44" t="n">
        <v>0</v>
      </c>
      <c r="L146" s="14">
        <f>IFERROR(K146/E146,"")</f>
        <v/>
      </c>
      <c r="M146" s="44" t="n">
        <v>0</v>
      </c>
      <c r="N146" s="15">
        <f>IFERROR(G146-I146,"")</f>
        <v/>
      </c>
      <c r="O146" s="43" t="inlineStr">
        <is>
          <t>08/07/2026</t>
        </is>
      </c>
      <c r="P146" s="16">
        <f>IF(SUMIFS('2. Utility Breakdown'!$T$6:$T$2000,'2. Utility Breakdown'!$A$6:$A$2000,$A146,'2. Utility Breakdown'!$G$6:$G$2000,"Y")=0,"",IFERROR(SUMIFS('2. Utility Breakdown'!$T$6:$T$2000,'2. Utility Breakdown'!$A$6:$A$2000,$A146,'2. Utility Breakdown'!$G$6:$G$2000,"Y")/INDEX('Property List'!$B$6:$B$35,MATCH($A146,'Property List'!$A$6:$A$35,0)),""))</f>
        <v/>
      </c>
      <c r="Q146" s="12" t="n">
        <v>7.83</v>
      </c>
      <c r="R146" s="15">
        <f>IF(OR(P146="",Q146=""),"",P146-Q146)</f>
        <v/>
      </c>
      <c r="S146" s="17" t="n"/>
    </row>
    <row r="147">
      <c r="A147" s="43" t="inlineStr">
        <is>
          <t>Barcelona</t>
        </is>
      </c>
      <c r="B147" s="43" t="inlineStr">
        <is>
          <t>Houston Metro</t>
        </is>
      </c>
      <c r="C147" s="43" t="inlineStr">
        <is>
          <t>Y</t>
        </is>
      </c>
      <c r="D147" s="43" t="inlineStr">
        <is>
          <t>A2B</t>
        </is>
      </c>
      <c r="E147" s="44" t="n">
        <v>23</v>
      </c>
      <c r="F147" s="44" t="n">
        <v>775</v>
      </c>
      <c r="G147" s="12" t="n">
        <v>848</v>
      </c>
      <c r="H147" s="13">
        <f>IFERROR(G147/F147,"")</f>
        <v/>
      </c>
      <c r="I147" s="12" t="n">
        <v>851</v>
      </c>
      <c r="J147" s="13">
        <f>IFERROR(I147/F147,"")</f>
        <v/>
      </c>
      <c r="K147" s="44" t="n">
        <v>18</v>
      </c>
      <c r="L147" s="14">
        <f>IFERROR(K147/E147,"")</f>
        <v/>
      </c>
      <c r="M147" s="44" t="n">
        <v>5</v>
      </c>
      <c r="N147" s="15">
        <f>IFERROR(G147-I147,"")</f>
        <v/>
      </c>
      <c r="O147" s="43" t="inlineStr">
        <is>
          <t>08/07/2026</t>
        </is>
      </c>
      <c r="P147" s="16">
        <f>IF(SUMIFS('2. Utility Breakdown'!$T$6:$T$2000,'2. Utility Breakdown'!$A$6:$A$2000,$A147,'2. Utility Breakdown'!$G$6:$G$2000,"Y")=0,"",IFERROR(SUMIFS('2. Utility Breakdown'!$T$6:$T$2000,'2. Utility Breakdown'!$A$6:$A$2000,$A147,'2. Utility Breakdown'!$G$6:$G$2000,"Y")/INDEX('Property List'!$B$6:$B$35,MATCH($A147,'Property List'!$A$6:$A$35,0)),""))</f>
        <v/>
      </c>
      <c r="Q147" s="12" t="n">
        <v>7.83</v>
      </c>
      <c r="R147" s="15">
        <f>IF(OR(P147="",Q147=""),"",P147-Q147)</f>
        <v/>
      </c>
      <c r="S147" s="17" t="n"/>
    </row>
    <row r="148">
      <c r="A148" s="43" t="inlineStr">
        <is>
          <t>Barcelona</t>
        </is>
      </c>
      <c r="B148" s="43" t="inlineStr">
        <is>
          <t>Houston Metro</t>
        </is>
      </c>
      <c r="C148" s="43" t="inlineStr">
        <is>
          <t>Y</t>
        </is>
      </c>
      <c r="D148" s="43" t="inlineStr">
        <is>
          <t>A2B- 1R</t>
        </is>
      </c>
      <c r="E148" s="44" t="n">
        <v>36</v>
      </c>
      <c r="F148" s="44" t="n">
        <v>775</v>
      </c>
      <c r="G148" s="12" t="n">
        <v>856.5599999999999</v>
      </c>
      <c r="H148" s="13">
        <f>IFERROR(G148/F148,"")</f>
        <v/>
      </c>
      <c r="I148" s="12" t="n">
        <v>765.52</v>
      </c>
      <c r="J148" s="13">
        <f>IFERROR(I148/F148,"")</f>
        <v/>
      </c>
      <c r="K148" s="44" t="n">
        <v>25</v>
      </c>
      <c r="L148" s="14">
        <f>IFERROR(K148/E148,"")</f>
        <v/>
      </c>
      <c r="M148" s="44" t="n">
        <v>9</v>
      </c>
      <c r="N148" s="15">
        <f>IFERROR(G148-I148,"")</f>
        <v/>
      </c>
      <c r="O148" s="43" t="inlineStr">
        <is>
          <t>08/07/2026</t>
        </is>
      </c>
      <c r="P148" s="16">
        <f>IF(SUMIFS('2. Utility Breakdown'!$T$6:$T$2000,'2. Utility Breakdown'!$A$6:$A$2000,$A148,'2. Utility Breakdown'!$G$6:$G$2000,"Y")=0,"",IFERROR(SUMIFS('2. Utility Breakdown'!$T$6:$T$2000,'2. Utility Breakdown'!$A$6:$A$2000,$A148,'2. Utility Breakdown'!$G$6:$G$2000,"Y")/INDEX('Property List'!$B$6:$B$35,MATCH($A148,'Property List'!$A$6:$A$35,0)),""))</f>
        <v/>
      </c>
      <c r="Q148" s="12" t="n">
        <v>7.83</v>
      </c>
      <c r="R148" s="15">
        <f>IF(OR(P148="",Q148=""),"",P148-Q148)</f>
        <v/>
      </c>
      <c r="S148" s="17" t="n"/>
    </row>
    <row r="149">
      <c r="A149" s="43" t="inlineStr">
        <is>
          <t>Barcelona</t>
        </is>
      </c>
      <c r="B149" s="43" t="inlineStr">
        <is>
          <t>Houston Metro</t>
        </is>
      </c>
      <c r="C149" s="43" t="inlineStr">
        <is>
          <t>Y</t>
        </is>
      </c>
      <c r="D149" s="43" t="inlineStr">
        <is>
          <t>B1B</t>
        </is>
      </c>
      <c r="E149" s="44" t="n">
        <v>7</v>
      </c>
      <c r="F149" s="44" t="n">
        <v>952</v>
      </c>
      <c r="G149" s="12" t="n">
        <v>1076</v>
      </c>
      <c r="H149" s="13">
        <f>IFERROR(G149/F149,"")</f>
        <v/>
      </c>
      <c r="I149" s="12" t="n">
        <v>1061</v>
      </c>
      <c r="J149" s="13">
        <f>IFERROR(I149/F149,"")</f>
        <v/>
      </c>
      <c r="K149" s="44" t="n">
        <v>2</v>
      </c>
      <c r="L149" s="14">
        <f>IFERROR(K149/E149,"")</f>
        <v/>
      </c>
      <c r="M149" s="44" t="n">
        <v>2</v>
      </c>
      <c r="N149" s="15">
        <f>IFERROR(G149-I149,"")</f>
        <v/>
      </c>
      <c r="O149" s="43" t="inlineStr">
        <is>
          <t>08/07/2026</t>
        </is>
      </c>
      <c r="P149" s="16">
        <f>IF(SUMIFS('2. Utility Breakdown'!$T$6:$T$2000,'2. Utility Breakdown'!$A$6:$A$2000,$A149,'2. Utility Breakdown'!$G$6:$G$2000,"Y")=0,"",IFERROR(SUMIFS('2. Utility Breakdown'!$T$6:$T$2000,'2. Utility Breakdown'!$A$6:$A$2000,$A149,'2. Utility Breakdown'!$G$6:$G$2000,"Y")/INDEX('Property List'!$B$6:$B$35,MATCH($A149,'Property List'!$A$6:$A$35,0)),""))</f>
        <v/>
      </c>
      <c r="Q149" s="12" t="n">
        <v>7.83</v>
      </c>
      <c r="R149" s="15">
        <f>IF(OR(P149="",Q149=""),"",P149-Q149)</f>
        <v/>
      </c>
      <c r="S149" s="17" t="n"/>
    </row>
    <row r="150">
      <c r="A150" s="43" t="inlineStr">
        <is>
          <t>Barcelona</t>
        </is>
      </c>
      <c r="B150" s="43" t="inlineStr">
        <is>
          <t>Houston Metro</t>
        </is>
      </c>
      <c r="C150" s="43" t="inlineStr">
        <is>
          <t>Y</t>
        </is>
      </c>
      <c r="D150" s="43" t="inlineStr">
        <is>
          <t>B1B-R</t>
        </is>
      </c>
      <c r="E150" s="44" t="n">
        <v>7</v>
      </c>
      <c r="F150" s="44" t="n">
        <v>952</v>
      </c>
      <c r="G150" s="12" t="n">
        <v>1076</v>
      </c>
      <c r="H150" s="13">
        <f>IFERROR(G150/F150,"")</f>
        <v/>
      </c>
      <c r="I150" s="12" t="n">
        <v>1053.67</v>
      </c>
      <c r="J150" s="13">
        <f>IFERROR(I150/F150,"")</f>
        <v/>
      </c>
      <c r="K150" s="44" t="n">
        <v>3</v>
      </c>
      <c r="L150" s="14">
        <f>IFERROR(K150/E150,"")</f>
        <v/>
      </c>
      <c r="M150" s="44" t="n">
        <v>4</v>
      </c>
      <c r="N150" s="15">
        <f>IFERROR(G150-I150,"")</f>
        <v/>
      </c>
      <c r="O150" s="43" t="inlineStr">
        <is>
          <t>08/07/2026</t>
        </is>
      </c>
      <c r="P150" s="16">
        <f>IF(SUMIFS('2. Utility Breakdown'!$T$6:$T$2000,'2. Utility Breakdown'!$A$6:$A$2000,$A150,'2. Utility Breakdown'!$G$6:$G$2000,"Y")=0,"",IFERROR(SUMIFS('2. Utility Breakdown'!$T$6:$T$2000,'2. Utility Breakdown'!$A$6:$A$2000,$A150,'2. Utility Breakdown'!$G$6:$G$2000,"Y")/INDEX('Property List'!$B$6:$B$35,MATCH($A150,'Property List'!$A$6:$A$35,0)),""))</f>
        <v/>
      </c>
      <c r="Q150" s="12" t="n">
        <v>7.83</v>
      </c>
      <c r="R150" s="15">
        <f>IF(OR(P150="",Q150=""),"",P150-Q150)</f>
        <v/>
      </c>
      <c r="S150" s="17" t="n"/>
    </row>
    <row r="151">
      <c r="A151" s="9" t="inlineStr">
        <is>
          <t>Barcelona</t>
        </is>
      </c>
      <c r="B151" s="11" t="n"/>
      <c r="C151" s="11" t="n"/>
      <c r="D151" s="9" t="inlineStr">
        <is>
          <t>Property Total</t>
        </is>
      </c>
      <c r="E151" s="10">
        <f>SUM(E132:E150)</f>
        <v/>
      </c>
      <c r="F151" s="10">
        <f>IFERROR(SUMPRODUCT(E132:E150,F132:F150)/E151,"")</f>
        <v/>
      </c>
      <c r="G151" s="18">
        <f>IFERROR(SUMPRODUCT(E132:E150,G132:G150)/E151,"")</f>
        <v/>
      </c>
      <c r="H151" s="19">
        <f>IFERROR(G151/F151,"")</f>
        <v/>
      </c>
      <c r="I151" s="18">
        <f>IFERROR(SUMPRODUCT(E132:E150,I132:I150)/E151,"")</f>
        <v/>
      </c>
      <c r="J151" s="19">
        <f>IFERROR(I151/F151,"")</f>
        <v/>
      </c>
      <c r="K151" s="10">
        <f>SUM(K132:K150)</f>
        <v/>
      </c>
      <c r="L151" s="20">
        <f>IFERROR(K151/E151,"")</f>
        <v/>
      </c>
      <c r="M151" s="10">
        <f>SUM(M132:M150)</f>
        <v/>
      </c>
      <c r="N151" s="18">
        <f>IFERROR(G151-I151,"")</f>
        <v/>
      </c>
      <c r="O151" s="11" t="n"/>
      <c r="P151" s="21">
        <f>P150</f>
        <v/>
      </c>
      <c r="Q151" s="21">
        <f>Q150</f>
        <v/>
      </c>
      <c r="R151" s="18">
        <f>IF(OR(P151="",Q151=""),"",P151-Q151)</f>
        <v/>
      </c>
      <c r="S151" s="11" t="n"/>
    </row>
    <row r="152">
      <c r="A152" s="43" t="inlineStr">
        <is>
          <t>Bay Oaks</t>
        </is>
      </c>
      <c r="B152" s="43" t="inlineStr">
        <is>
          <t>Houston Metro</t>
        </is>
      </c>
      <c r="C152" s="43" t="inlineStr">
        <is>
          <t>Y</t>
        </is>
      </c>
      <c r="D152" s="43" t="inlineStr">
        <is>
          <t>AB 3X2-C</t>
        </is>
      </c>
      <c r="E152" s="44" t="n">
        <v>1</v>
      </c>
      <c r="F152" s="44" t="n">
        <v>1297</v>
      </c>
      <c r="G152" s="12" t="n">
        <v>1397</v>
      </c>
      <c r="H152" s="13">
        <f>IFERROR(G152/F152,"")</f>
        <v/>
      </c>
      <c r="I152" s="12" t="n">
        <v>1382</v>
      </c>
      <c r="J152" s="13">
        <f>IFERROR(I152/F152,"")</f>
        <v/>
      </c>
      <c r="K152" s="44" t="n">
        <v>1</v>
      </c>
      <c r="L152" s="14">
        <f>IFERROR(K152/E152,"")</f>
        <v/>
      </c>
      <c r="M152" s="44" t="n">
        <v>0</v>
      </c>
      <c r="N152" s="15">
        <f>IFERROR(G152-I152,"")</f>
        <v/>
      </c>
      <c r="O152" s="43" t="inlineStr">
        <is>
          <t>08/07/2026</t>
        </is>
      </c>
      <c r="P152" s="16">
        <f>IF(SUMIFS('2. Utility Breakdown'!$T$6:$T$2000,'2. Utility Breakdown'!$A$6:$A$2000,$A152,'2. Utility Breakdown'!$G$6:$G$2000,"Y")=0,"",IFERROR(SUMIFS('2. Utility Breakdown'!$T$6:$T$2000,'2. Utility Breakdown'!$A$6:$A$2000,$A152,'2. Utility Breakdown'!$G$6:$G$2000,"Y")/INDEX('Property List'!$B$6:$B$35,MATCH($A152,'Property List'!$A$6:$A$35,0)),""))</f>
        <v/>
      </c>
      <c r="Q152" s="12" t="n">
        <v>0</v>
      </c>
      <c r="R152" s="15">
        <f>IF(OR(P152="",Q152=""),"",P152-Q152)</f>
        <v/>
      </c>
      <c r="S152" s="17" t="n"/>
    </row>
    <row r="153">
      <c r="A153" s="43" t="inlineStr">
        <is>
          <t>Bay Oaks</t>
        </is>
      </c>
      <c r="B153" s="43" t="inlineStr">
        <is>
          <t>Houston Metro</t>
        </is>
      </c>
      <c r="C153" s="43" t="inlineStr">
        <is>
          <t>Y</t>
        </is>
      </c>
      <c r="D153" s="43" t="inlineStr">
        <is>
          <t>AB 3X2-PR</t>
        </is>
      </c>
      <c r="E153" s="44" t="n">
        <v>2</v>
      </c>
      <c r="F153" s="44" t="n">
        <v>1297</v>
      </c>
      <c r="G153" s="12" t="n">
        <v>1447</v>
      </c>
      <c r="H153" s="13">
        <f>IFERROR(G153/F153,"")</f>
        <v/>
      </c>
      <c r="I153" s="12" t="n">
        <v>1351</v>
      </c>
      <c r="J153" s="13">
        <f>IFERROR(I153/F153,"")</f>
        <v/>
      </c>
      <c r="K153" s="44" t="n">
        <v>2</v>
      </c>
      <c r="L153" s="14">
        <f>IFERROR(K153/E153,"")</f>
        <v/>
      </c>
      <c r="M153" s="44" t="n">
        <v>0</v>
      </c>
      <c r="N153" s="15">
        <f>IFERROR(G153-I153,"")</f>
        <v/>
      </c>
      <c r="O153" s="43" t="inlineStr">
        <is>
          <t>08/07/2026</t>
        </is>
      </c>
      <c r="P153" s="16">
        <f>IF(SUMIFS('2. Utility Breakdown'!$T$6:$T$2000,'2. Utility Breakdown'!$A$6:$A$2000,$A153,'2. Utility Breakdown'!$G$6:$G$2000,"Y")=0,"",IFERROR(SUMIFS('2. Utility Breakdown'!$T$6:$T$2000,'2. Utility Breakdown'!$A$6:$A$2000,$A153,'2. Utility Breakdown'!$G$6:$G$2000,"Y")/INDEX('Property List'!$B$6:$B$35,MATCH($A153,'Property List'!$A$6:$A$35,0)),""))</f>
        <v/>
      </c>
      <c r="Q153" s="12" t="n">
        <v>0</v>
      </c>
      <c r="R153" s="15">
        <f>IF(OR(P153="",Q153=""),"",P153-Q153)</f>
        <v/>
      </c>
      <c r="S153" s="17" t="n"/>
    </row>
    <row r="154">
      <c r="A154" s="43" t="inlineStr">
        <is>
          <t>Bay Oaks</t>
        </is>
      </c>
      <c r="B154" s="43" t="inlineStr">
        <is>
          <t>Houston Metro</t>
        </is>
      </c>
      <c r="C154" s="43" t="inlineStr">
        <is>
          <t>Y</t>
        </is>
      </c>
      <c r="D154" s="43" t="inlineStr">
        <is>
          <t>AB 3X2-R</t>
        </is>
      </c>
      <c r="E154" s="44" t="n">
        <v>1</v>
      </c>
      <c r="F154" s="44" t="n">
        <v>1297</v>
      </c>
      <c r="G154" s="12" t="n">
        <v>1497</v>
      </c>
      <c r="H154" s="13">
        <f>IFERROR(G154/F154,"")</f>
        <v/>
      </c>
      <c r="I154" s="12" t="n">
        <v>1382</v>
      </c>
      <c r="J154" s="13">
        <f>IFERROR(I154/F154,"")</f>
        <v/>
      </c>
      <c r="K154" s="44" t="n">
        <v>1</v>
      </c>
      <c r="L154" s="14">
        <f>IFERROR(K154/E154,"")</f>
        <v/>
      </c>
      <c r="M154" s="44" t="n">
        <v>0</v>
      </c>
      <c r="N154" s="15">
        <f>IFERROR(G154-I154,"")</f>
        <v/>
      </c>
      <c r="O154" s="43" t="inlineStr">
        <is>
          <t>08/07/2026</t>
        </is>
      </c>
      <c r="P154" s="16">
        <f>IF(SUMIFS('2. Utility Breakdown'!$T$6:$T$2000,'2. Utility Breakdown'!$A$6:$A$2000,$A154,'2. Utility Breakdown'!$G$6:$G$2000,"Y")=0,"",IFERROR(SUMIFS('2. Utility Breakdown'!$T$6:$T$2000,'2. Utility Breakdown'!$A$6:$A$2000,$A154,'2. Utility Breakdown'!$G$6:$G$2000,"Y")/INDEX('Property List'!$B$6:$B$35,MATCH($A154,'Property List'!$A$6:$A$35,0)),""))</f>
        <v/>
      </c>
      <c r="Q154" s="12" t="n">
        <v>0</v>
      </c>
      <c r="R154" s="15">
        <f>IF(OR(P154="",Q154=""),"",P154-Q154)</f>
        <v/>
      </c>
      <c r="S154" s="17" t="n"/>
    </row>
    <row r="155">
      <c r="A155" s="43" t="inlineStr">
        <is>
          <t>Bay Oaks</t>
        </is>
      </c>
      <c r="B155" s="43" t="inlineStr">
        <is>
          <t>Houston Metro</t>
        </is>
      </c>
      <c r="C155" s="43" t="inlineStr">
        <is>
          <t>Y</t>
        </is>
      </c>
      <c r="D155" s="43" t="inlineStr">
        <is>
          <t>BS 1X1-C</t>
        </is>
      </c>
      <c r="E155" s="44" t="n">
        <v>5</v>
      </c>
      <c r="F155" s="44" t="n">
        <v>625</v>
      </c>
      <c r="G155" s="12" t="n">
        <v>721</v>
      </c>
      <c r="H155" s="13">
        <f>IFERROR(G155/F155,"")</f>
        <v/>
      </c>
      <c r="I155" s="12" t="n">
        <v>706</v>
      </c>
      <c r="J155" s="13">
        <f>IFERROR(I155/F155,"")</f>
        <v/>
      </c>
      <c r="K155" s="44" t="n">
        <v>2</v>
      </c>
      <c r="L155" s="14">
        <f>IFERROR(K155/E155,"")</f>
        <v/>
      </c>
      <c r="M155" s="44" t="n">
        <v>3</v>
      </c>
      <c r="N155" s="15">
        <f>IFERROR(G155-I155,"")</f>
        <v/>
      </c>
      <c r="O155" s="43" t="inlineStr">
        <is>
          <t>08/07/2026</t>
        </is>
      </c>
      <c r="P155" s="16">
        <f>IF(SUMIFS('2. Utility Breakdown'!$T$6:$T$2000,'2. Utility Breakdown'!$A$6:$A$2000,$A155,'2. Utility Breakdown'!$G$6:$G$2000,"Y")=0,"",IFERROR(SUMIFS('2. Utility Breakdown'!$T$6:$T$2000,'2. Utility Breakdown'!$A$6:$A$2000,$A155,'2. Utility Breakdown'!$G$6:$G$2000,"Y")/INDEX('Property List'!$B$6:$B$35,MATCH($A155,'Property List'!$A$6:$A$35,0)),""))</f>
        <v/>
      </c>
      <c r="Q155" s="12" t="n">
        <v>0</v>
      </c>
      <c r="R155" s="15">
        <f>IF(OR(P155="",Q155=""),"",P155-Q155)</f>
        <v/>
      </c>
      <c r="S155" s="17" t="n"/>
    </row>
    <row r="156">
      <c r="A156" s="43" t="inlineStr">
        <is>
          <t>Bay Oaks</t>
        </is>
      </c>
      <c r="B156" s="43" t="inlineStr">
        <is>
          <t>Houston Metro</t>
        </is>
      </c>
      <c r="C156" s="43" t="inlineStr">
        <is>
          <t>Y</t>
        </is>
      </c>
      <c r="D156" s="43" t="inlineStr">
        <is>
          <t>MB 3X2-C</t>
        </is>
      </c>
      <c r="E156" s="44" t="n">
        <v>2</v>
      </c>
      <c r="F156" s="44" t="n">
        <v>1112</v>
      </c>
      <c r="G156" s="12" t="n">
        <v>1247</v>
      </c>
      <c r="H156" s="13">
        <f>IFERROR(G156/F156,"")</f>
        <v/>
      </c>
      <c r="I156" s="12" t="n">
        <v>1073.5</v>
      </c>
      <c r="J156" s="13">
        <f>IFERROR(I156/F156,"")</f>
        <v/>
      </c>
      <c r="K156" s="44" t="n">
        <v>2</v>
      </c>
      <c r="L156" s="14">
        <f>IFERROR(K156/E156,"")</f>
        <v/>
      </c>
      <c r="M156" s="44" t="n">
        <v>0</v>
      </c>
      <c r="N156" s="15">
        <f>IFERROR(G156-I156,"")</f>
        <v/>
      </c>
      <c r="O156" s="43" t="inlineStr">
        <is>
          <t>08/07/2026</t>
        </is>
      </c>
      <c r="P156" s="16">
        <f>IF(SUMIFS('2. Utility Breakdown'!$T$6:$T$2000,'2. Utility Breakdown'!$A$6:$A$2000,$A156,'2. Utility Breakdown'!$G$6:$G$2000,"Y")=0,"",IFERROR(SUMIFS('2. Utility Breakdown'!$T$6:$T$2000,'2. Utility Breakdown'!$A$6:$A$2000,$A156,'2. Utility Breakdown'!$G$6:$G$2000,"Y")/INDEX('Property List'!$B$6:$B$35,MATCH($A156,'Property List'!$A$6:$A$35,0)),""))</f>
        <v/>
      </c>
      <c r="Q156" s="12" t="n">
        <v>0</v>
      </c>
      <c r="R156" s="15">
        <f>IF(OR(P156="",Q156=""),"",P156-Q156)</f>
        <v/>
      </c>
      <c r="S156" s="17" t="n"/>
    </row>
    <row r="157">
      <c r="A157" s="43" t="inlineStr">
        <is>
          <t>Bay Oaks</t>
        </is>
      </c>
      <c r="B157" s="43" t="inlineStr">
        <is>
          <t>Houston Metro</t>
        </is>
      </c>
      <c r="C157" s="43" t="inlineStr">
        <is>
          <t>Y</t>
        </is>
      </c>
      <c r="D157" s="43" t="inlineStr">
        <is>
          <t>MB 3X2-PR</t>
        </is>
      </c>
      <c r="E157" s="44" t="n">
        <v>12</v>
      </c>
      <c r="F157" s="44" t="n">
        <v>1112</v>
      </c>
      <c r="G157" s="12" t="n">
        <v>1267</v>
      </c>
      <c r="H157" s="13">
        <f>IFERROR(G157/F157,"")</f>
        <v/>
      </c>
      <c r="I157" s="12" t="n">
        <v>1257.33</v>
      </c>
      <c r="J157" s="13">
        <f>IFERROR(I157/F157,"")</f>
        <v/>
      </c>
      <c r="K157" s="44" t="n">
        <v>9</v>
      </c>
      <c r="L157" s="14">
        <f>IFERROR(K157/E157,"")</f>
        <v/>
      </c>
      <c r="M157" s="44" t="n">
        <v>2</v>
      </c>
      <c r="N157" s="15">
        <f>IFERROR(G157-I157,"")</f>
        <v/>
      </c>
      <c r="O157" s="43" t="inlineStr">
        <is>
          <t>08/07/2026</t>
        </is>
      </c>
      <c r="P157" s="16">
        <f>IF(SUMIFS('2. Utility Breakdown'!$T$6:$T$2000,'2. Utility Breakdown'!$A$6:$A$2000,$A157,'2. Utility Breakdown'!$G$6:$G$2000,"Y")=0,"",IFERROR(SUMIFS('2. Utility Breakdown'!$T$6:$T$2000,'2. Utility Breakdown'!$A$6:$A$2000,$A157,'2. Utility Breakdown'!$G$6:$G$2000,"Y")/INDEX('Property List'!$B$6:$B$35,MATCH($A157,'Property List'!$A$6:$A$35,0)),""))</f>
        <v/>
      </c>
      <c r="Q157" s="12" t="n">
        <v>0</v>
      </c>
      <c r="R157" s="15">
        <f>IF(OR(P157="",Q157=""),"",P157-Q157)</f>
        <v/>
      </c>
      <c r="S157" s="17" t="n"/>
    </row>
    <row r="158">
      <c r="A158" s="43" t="inlineStr">
        <is>
          <t>Bay Oaks</t>
        </is>
      </c>
      <c r="B158" s="43" t="inlineStr">
        <is>
          <t>Houston Metro</t>
        </is>
      </c>
      <c r="C158" s="43" t="inlineStr">
        <is>
          <t>Y</t>
        </is>
      </c>
      <c r="D158" s="43" t="inlineStr">
        <is>
          <t>MB 3X2-R</t>
        </is>
      </c>
      <c r="E158" s="44" t="n">
        <v>10</v>
      </c>
      <c r="F158" s="44" t="n">
        <v>1112</v>
      </c>
      <c r="G158" s="12" t="n">
        <v>1287</v>
      </c>
      <c r="H158" s="13">
        <f>IFERROR(G158/F158,"")</f>
        <v/>
      </c>
      <c r="I158" s="12" t="n">
        <v>1273.11</v>
      </c>
      <c r="J158" s="13">
        <f>IFERROR(I158/F158,"")</f>
        <v/>
      </c>
      <c r="K158" s="44" t="n">
        <v>9</v>
      </c>
      <c r="L158" s="14">
        <f>IFERROR(K158/E158,"")</f>
        <v/>
      </c>
      <c r="M158" s="44" t="n">
        <v>1</v>
      </c>
      <c r="N158" s="15">
        <f>IFERROR(G158-I158,"")</f>
        <v/>
      </c>
      <c r="O158" s="43" t="inlineStr">
        <is>
          <t>08/07/2026</t>
        </is>
      </c>
      <c r="P158" s="16">
        <f>IF(SUMIFS('2. Utility Breakdown'!$T$6:$T$2000,'2. Utility Breakdown'!$A$6:$A$2000,$A158,'2. Utility Breakdown'!$G$6:$G$2000,"Y")=0,"",IFERROR(SUMIFS('2. Utility Breakdown'!$T$6:$T$2000,'2. Utility Breakdown'!$A$6:$A$2000,$A158,'2. Utility Breakdown'!$G$6:$G$2000,"Y")/INDEX('Property List'!$B$6:$B$35,MATCH($A158,'Property List'!$A$6:$A$35,0)),""))</f>
        <v/>
      </c>
      <c r="Q158" s="12" t="n">
        <v>0</v>
      </c>
      <c r="R158" s="15">
        <f>IF(OR(P158="",Q158=""),"",P158-Q158)</f>
        <v/>
      </c>
      <c r="S158" s="17" t="n"/>
    </row>
    <row r="159">
      <c r="A159" s="43" t="inlineStr">
        <is>
          <t>Bay Oaks</t>
        </is>
      </c>
      <c r="B159" s="43" t="inlineStr">
        <is>
          <t>Houston Metro</t>
        </is>
      </c>
      <c r="C159" s="43" t="inlineStr">
        <is>
          <t>Y</t>
        </is>
      </c>
      <c r="D159" s="43" t="inlineStr">
        <is>
          <t>SB 2X2-C</t>
        </is>
      </c>
      <c r="E159" s="44" t="n">
        <v>8</v>
      </c>
      <c r="F159" s="44" t="n">
        <v>900</v>
      </c>
      <c r="G159" s="12" t="n">
        <v>958</v>
      </c>
      <c r="H159" s="13">
        <f>IFERROR(G159/F159,"")</f>
        <v/>
      </c>
      <c r="I159" s="12" t="n">
        <v>955</v>
      </c>
      <c r="J159" s="13">
        <f>IFERROR(I159/F159,"")</f>
        <v/>
      </c>
      <c r="K159" s="44" t="n">
        <v>5</v>
      </c>
      <c r="L159" s="14">
        <f>IFERROR(K159/E159,"")</f>
        <v/>
      </c>
      <c r="M159" s="44" t="n">
        <v>3</v>
      </c>
      <c r="N159" s="15">
        <f>IFERROR(G159-I159,"")</f>
        <v/>
      </c>
      <c r="O159" s="43" t="inlineStr">
        <is>
          <t>08/07/2026</t>
        </is>
      </c>
      <c r="P159" s="16">
        <f>IF(SUMIFS('2. Utility Breakdown'!$T$6:$T$2000,'2. Utility Breakdown'!$A$6:$A$2000,$A159,'2. Utility Breakdown'!$G$6:$G$2000,"Y")=0,"",IFERROR(SUMIFS('2. Utility Breakdown'!$T$6:$T$2000,'2. Utility Breakdown'!$A$6:$A$2000,$A159,'2. Utility Breakdown'!$G$6:$G$2000,"Y")/INDEX('Property List'!$B$6:$B$35,MATCH($A159,'Property List'!$A$6:$A$35,0)),""))</f>
        <v/>
      </c>
      <c r="Q159" s="12" t="n">
        <v>0</v>
      </c>
      <c r="R159" s="15">
        <f>IF(OR(P159="",Q159=""),"",P159-Q159)</f>
        <v/>
      </c>
      <c r="S159" s="17" t="n"/>
    </row>
    <row r="160">
      <c r="A160" s="43" t="inlineStr">
        <is>
          <t>Bay Oaks</t>
        </is>
      </c>
      <c r="B160" s="43" t="inlineStr">
        <is>
          <t>Houston Metro</t>
        </is>
      </c>
      <c r="C160" s="43" t="inlineStr">
        <is>
          <t>Y</t>
        </is>
      </c>
      <c r="D160" s="43" t="inlineStr">
        <is>
          <t>SB 2X2-PR</t>
        </is>
      </c>
      <c r="E160" s="44" t="n">
        <v>14</v>
      </c>
      <c r="F160" s="44" t="n">
        <v>900</v>
      </c>
      <c r="G160" s="12" t="n">
        <v>973</v>
      </c>
      <c r="H160" s="13">
        <f>IFERROR(G160/F160,"")</f>
        <v/>
      </c>
      <c r="I160" s="12" t="n">
        <v>976.33</v>
      </c>
      <c r="J160" s="13">
        <f>IFERROR(I160/F160,"")</f>
        <v/>
      </c>
      <c r="K160" s="44" t="n">
        <v>9</v>
      </c>
      <c r="L160" s="14">
        <f>IFERROR(K160/E160,"")</f>
        <v/>
      </c>
      <c r="M160" s="44" t="n">
        <v>5</v>
      </c>
      <c r="N160" s="15">
        <f>IFERROR(G160-I160,"")</f>
        <v/>
      </c>
      <c r="O160" s="43" t="inlineStr">
        <is>
          <t>08/07/2026</t>
        </is>
      </c>
      <c r="P160" s="16">
        <f>IF(SUMIFS('2. Utility Breakdown'!$T$6:$T$2000,'2. Utility Breakdown'!$A$6:$A$2000,$A160,'2. Utility Breakdown'!$G$6:$G$2000,"Y")=0,"",IFERROR(SUMIFS('2. Utility Breakdown'!$T$6:$T$2000,'2. Utility Breakdown'!$A$6:$A$2000,$A160,'2. Utility Breakdown'!$G$6:$G$2000,"Y")/INDEX('Property List'!$B$6:$B$35,MATCH($A160,'Property List'!$A$6:$A$35,0)),""))</f>
        <v/>
      </c>
      <c r="Q160" s="12" t="n">
        <v>0</v>
      </c>
      <c r="R160" s="15">
        <f>IF(OR(P160="",Q160=""),"",P160-Q160)</f>
        <v/>
      </c>
      <c r="S160" s="17" t="n"/>
    </row>
    <row r="161">
      <c r="A161" s="43" t="inlineStr">
        <is>
          <t>Bay Oaks</t>
        </is>
      </c>
      <c r="B161" s="43" t="inlineStr">
        <is>
          <t>Houston Metro</t>
        </is>
      </c>
      <c r="C161" s="43" t="inlineStr">
        <is>
          <t>Y</t>
        </is>
      </c>
      <c r="D161" s="43" t="inlineStr">
        <is>
          <t>SB 2X2-R</t>
        </is>
      </c>
      <c r="E161" s="44" t="n">
        <v>14</v>
      </c>
      <c r="F161" s="44" t="n">
        <v>900</v>
      </c>
      <c r="G161" s="12" t="n">
        <v>988</v>
      </c>
      <c r="H161" s="13">
        <f>IFERROR(G161/F161,"")</f>
        <v/>
      </c>
      <c r="I161" s="12" t="n">
        <v>996.89</v>
      </c>
      <c r="J161" s="13">
        <f>IFERROR(I161/F161,"")</f>
        <v/>
      </c>
      <c r="K161" s="44" t="n">
        <v>9</v>
      </c>
      <c r="L161" s="14">
        <f>IFERROR(K161/E161,"")</f>
        <v/>
      </c>
      <c r="M161" s="44" t="n">
        <v>4</v>
      </c>
      <c r="N161" s="15">
        <f>IFERROR(G161-I161,"")</f>
        <v/>
      </c>
      <c r="O161" s="43" t="inlineStr">
        <is>
          <t>08/07/2026</t>
        </is>
      </c>
      <c r="P161" s="16">
        <f>IF(SUMIFS('2. Utility Breakdown'!$T$6:$T$2000,'2. Utility Breakdown'!$A$6:$A$2000,$A161,'2. Utility Breakdown'!$G$6:$G$2000,"Y")=0,"",IFERROR(SUMIFS('2. Utility Breakdown'!$T$6:$T$2000,'2. Utility Breakdown'!$A$6:$A$2000,$A161,'2. Utility Breakdown'!$G$6:$G$2000,"Y")/INDEX('Property List'!$B$6:$B$35,MATCH($A161,'Property List'!$A$6:$A$35,0)),""))</f>
        <v/>
      </c>
      <c r="Q161" s="12" t="n">
        <v>0</v>
      </c>
      <c r="R161" s="15">
        <f>IF(OR(P161="",Q161=""),"",P161-Q161)</f>
        <v/>
      </c>
      <c r="S161" s="17" t="n"/>
    </row>
    <row r="162">
      <c r="A162" s="43" t="inlineStr">
        <is>
          <t>Bay Oaks</t>
        </is>
      </c>
      <c r="B162" s="43" t="inlineStr">
        <is>
          <t>Houston Metro</t>
        </is>
      </c>
      <c r="C162" s="43" t="inlineStr">
        <is>
          <t>Y</t>
        </is>
      </c>
      <c r="D162" s="43" t="inlineStr">
        <is>
          <t>BS 1X1-PR</t>
        </is>
      </c>
      <c r="E162" s="44" t="n">
        <v>8</v>
      </c>
      <c r="F162" s="44" t="n">
        <v>625</v>
      </c>
      <c r="G162" s="12" t="n">
        <v>736</v>
      </c>
      <c r="H162" s="13">
        <f>IFERROR(G162/F162,"")</f>
        <v/>
      </c>
      <c r="I162" s="12" t="n">
        <v>799</v>
      </c>
      <c r="J162" s="13">
        <f>IFERROR(I162/F162,"")</f>
        <v/>
      </c>
      <c r="K162" s="44" t="n">
        <v>4</v>
      </c>
      <c r="L162" s="14">
        <f>IFERROR(K162/E162,"")</f>
        <v/>
      </c>
      <c r="M162" s="44" t="n">
        <v>4</v>
      </c>
      <c r="N162" s="15">
        <f>IFERROR(G162-I162,"")</f>
        <v/>
      </c>
      <c r="O162" s="43" t="inlineStr">
        <is>
          <t>08/07/2026</t>
        </is>
      </c>
      <c r="P162" s="16">
        <f>IF(SUMIFS('2. Utility Breakdown'!$T$6:$T$2000,'2. Utility Breakdown'!$A$6:$A$2000,$A162,'2. Utility Breakdown'!$G$6:$G$2000,"Y")=0,"",IFERROR(SUMIFS('2. Utility Breakdown'!$T$6:$T$2000,'2. Utility Breakdown'!$A$6:$A$2000,$A162,'2. Utility Breakdown'!$G$6:$G$2000,"Y")/INDEX('Property List'!$B$6:$B$35,MATCH($A162,'Property List'!$A$6:$A$35,0)),""))</f>
        <v/>
      </c>
      <c r="Q162" s="12" t="n">
        <v>0</v>
      </c>
      <c r="R162" s="15">
        <f>IF(OR(P162="",Q162=""),"",P162-Q162)</f>
        <v/>
      </c>
      <c r="S162" s="17" t="n"/>
    </row>
    <row r="163">
      <c r="A163" s="43" t="inlineStr">
        <is>
          <t>Bay Oaks</t>
        </is>
      </c>
      <c r="B163" s="43" t="inlineStr">
        <is>
          <t>Houston Metro</t>
        </is>
      </c>
      <c r="C163" s="43" t="inlineStr">
        <is>
          <t>Y</t>
        </is>
      </c>
      <c r="D163" s="43" t="inlineStr">
        <is>
          <t>BS 1X1-R</t>
        </is>
      </c>
      <c r="E163" s="44" t="n">
        <v>3</v>
      </c>
      <c r="F163" s="44" t="n">
        <v>625</v>
      </c>
      <c r="G163" s="12" t="n">
        <v>756</v>
      </c>
      <c r="H163" s="13">
        <f>IFERROR(G163/F163,"")</f>
        <v/>
      </c>
      <c r="I163" s="12" t="n">
        <v>741</v>
      </c>
      <c r="J163" s="13">
        <f>IFERROR(I163/F163,"")</f>
        <v/>
      </c>
      <c r="K163" s="44" t="n">
        <v>2</v>
      </c>
      <c r="L163" s="14">
        <f>IFERROR(K163/E163,"")</f>
        <v/>
      </c>
      <c r="M163" s="44" t="n">
        <v>1</v>
      </c>
      <c r="N163" s="15">
        <f>IFERROR(G163-I163,"")</f>
        <v/>
      </c>
      <c r="O163" s="43" t="inlineStr">
        <is>
          <t>08/07/2026</t>
        </is>
      </c>
      <c r="P163" s="16">
        <f>IF(SUMIFS('2. Utility Breakdown'!$T$6:$T$2000,'2. Utility Breakdown'!$A$6:$A$2000,$A163,'2. Utility Breakdown'!$G$6:$G$2000,"Y")=0,"",IFERROR(SUMIFS('2. Utility Breakdown'!$T$6:$T$2000,'2. Utility Breakdown'!$A$6:$A$2000,$A163,'2. Utility Breakdown'!$G$6:$G$2000,"Y")/INDEX('Property List'!$B$6:$B$35,MATCH($A163,'Property List'!$A$6:$A$35,0)),""))</f>
        <v/>
      </c>
      <c r="Q163" s="12" t="n">
        <v>0</v>
      </c>
      <c r="R163" s="15">
        <f>IF(OR(P163="",Q163=""),"",P163-Q163)</f>
        <v/>
      </c>
      <c r="S163" s="17" t="n"/>
    </row>
    <row r="164">
      <c r="A164" s="43" t="inlineStr">
        <is>
          <t>Bay Oaks</t>
        </is>
      </c>
      <c r="B164" s="43" t="inlineStr">
        <is>
          <t>Houston Metro</t>
        </is>
      </c>
      <c r="C164" s="43" t="inlineStr">
        <is>
          <t>Y</t>
        </is>
      </c>
      <c r="D164" s="43" t="inlineStr">
        <is>
          <t>BV 1X1-C</t>
        </is>
      </c>
      <c r="E164" s="44" t="n">
        <v>19</v>
      </c>
      <c r="F164" s="44" t="n">
        <v>700</v>
      </c>
      <c r="G164" s="12" t="n">
        <v>746</v>
      </c>
      <c r="H164" s="13">
        <f>IFERROR(G164/F164,"")</f>
        <v/>
      </c>
      <c r="I164" s="12" t="n">
        <v>769.67</v>
      </c>
      <c r="J164" s="13">
        <f>IFERROR(I164/F164,"")</f>
        <v/>
      </c>
      <c r="K164" s="44" t="n">
        <v>15</v>
      </c>
      <c r="L164" s="14">
        <f>IFERROR(K164/E164,"")</f>
        <v/>
      </c>
      <c r="M164" s="44" t="n">
        <v>2</v>
      </c>
      <c r="N164" s="15">
        <f>IFERROR(G164-I164,"")</f>
        <v/>
      </c>
      <c r="O164" s="43" t="inlineStr">
        <is>
          <t>08/07/2026</t>
        </is>
      </c>
      <c r="P164" s="16">
        <f>IF(SUMIFS('2. Utility Breakdown'!$T$6:$T$2000,'2. Utility Breakdown'!$A$6:$A$2000,$A164,'2. Utility Breakdown'!$G$6:$G$2000,"Y")=0,"",IFERROR(SUMIFS('2. Utility Breakdown'!$T$6:$T$2000,'2. Utility Breakdown'!$A$6:$A$2000,$A164,'2. Utility Breakdown'!$G$6:$G$2000,"Y")/INDEX('Property List'!$B$6:$B$35,MATCH($A164,'Property List'!$A$6:$A$35,0)),""))</f>
        <v/>
      </c>
      <c r="Q164" s="12" t="n">
        <v>0</v>
      </c>
      <c r="R164" s="15">
        <f>IF(OR(P164="",Q164=""),"",P164-Q164)</f>
        <v/>
      </c>
      <c r="S164" s="17" t="n"/>
    </row>
    <row r="165">
      <c r="A165" s="43" t="inlineStr">
        <is>
          <t>Bay Oaks</t>
        </is>
      </c>
      <c r="B165" s="43" t="inlineStr">
        <is>
          <t>Houston Metro</t>
        </is>
      </c>
      <c r="C165" s="43" t="inlineStr">
        <is>
          <t>Y</t>
        </is>
      </c>
      <c r="D165" s="43" t="inlineStr">
        <is>
          <t>BV 1X1-PR</t>
        </is>
      </c>
      <c r="E165" s="44" t="n">
        <v>26</v>
      </c>
      <c r="F165" s="44" t="n">
        <v>700</v>
      </c>
      <c r="G165" s="12" t="n">
        <v>761</v>
      </c>
      <c r="H165" s="13">
        <f>IFERROR(G165/F165,"")</f>
        <v/>
      </c>
      <c r="I165" s="12" t="n">
        <v>767</v>
      </c>
      <c r="J165" s="13">
        <f>IFERROR(I165/F165,"")</f>
        <v/>
      </c>
      <c r="K165" s="44" t="n">
        <v>21</v>
      </c>
      <c r="L165" s="14">
        <f>IFERROR(K165/E165,"")</f>
        <v/>
      </c>
      <c r="M165" s="44" t="n">
        <v>6</v>
      </c>
      <c r="N165" s="15">
        <f>IFERROR(G165-I165,"")</f>
        <v/>
      </c>
      <c r="O165" s="43" t="inlineStr">
        <is>
          <t>08/07/2026</t>
        </is>
      </c>
      <c r="P165" s="16">
        <f>IF(SUMIFS('2. Utility Breakdown'!$T$6:$T$2000,'2. Utility Breakdown'!$A$6:$A$2000,$A165,'2. Utility Breakdown'!$G$6:$G$2000,"Y")=0,"",IFERROR(SUMIFS('2. Utility Breakdown'!$T$6:$T$2000,'2. Utility Breakdown'!$A$6:$A$2000,$A165,'2. Utility Breakdown'!$G$6:$G$2000,"Y")/INDEX('Property List'!$B$6:$B$35,MATCH($A165,'Property List'!$A$6:$A$35,0)),""))</f>
        <v/>
      </c>
      <c r="Q165" s="12" t="n">
        <v>0</v>
      </c>
      <c r="R165" s="15">
        <f>IF(OR(P165="",Q165=""),"",P165-Q165)</f>
        <v/>
      </c>
      <c r="S165" s="17" t="n"/>
    </row>
    <row r="166">
      <c r="A166" s="43" t="inlineStr">
        <is>
          <t>Bay Oaks</t>
        </is>
      </c>
      <c r="B166" s="43" t="inlineStr">
        <is>
          <t>Houston Metro</t>
        </is>
      </c>
      <c r="C166" s="43" t="inlineStr">
        <is>
          <t>Y</t>
        </is>
      </c>
      <c r="D166" s="43" t="inlineStr">
        <is>
          <t>BV 1X1-R</t>
        </is>
      </c>
      <c r="E166" s="44" t="n">
        <v>5</v>
      </c>
      <c r="F166" s="44" t="n">
        <v>700</v>
      </c>
      <c r="G166" s="12" t="n">
        <v>776</v>
      </c>
      <c r="H166" s="13">
        <f>IFERROR(G166/F166,"")</f>
        <v/>
      </c>
      <c r="I166" s="12" t="n">
        <v>764</v>
      </c>
      <c r="J166" s="13">
        <f>IFERROR(I166/F166,"")</f>
        <v/>
      </c>
      <c r="K166" s="44" t="n">
        <v>5</v>
      </c>
      <c r="L166" s="14">
        <f>IFERROR(K166/E166,"")</f>
        <v/>
      </c>
      <c r="M166" s="44" t="n">
        <v>0</v>
      </c>
      <c r="N166" s="15">
        <f>IFERROR(G166-I166,"")</f>
        <v/>
      </c>
      <c r="O166" s="43" t="inlineStr">
        <is>
          <t>08/07/2026</t>
        </is>
      </c>
      <c r="P166" s="16">
        <f>IF(SUMIFS('2. Utility Breakdown'!$T$6:$T$2000,'2. Utility Breakdown'!$A$6:$A$2000,$A166,'2. Utility Breakdown'!$G$6:$G$2000,"Y")=0,"",IFERROR(SUMIFS('2. Utility Breakdown'!$T$6:$T$2000,'2. Utility Breakdown'!$A$6:$A$2000,$A166,'2. Utility Breakdown'!$G$6:$G$2000,"Y")/INDEX('Property List'!$B$6:$B$35,MATCH($A166,'Property List'!$A$6:$A$35,0)),""))</f>
        <v/>
      </c>
      <c r="Q166" s="12" t="n">
        <v>0</v>
      </c>
      <c r="R166" s="15">
        <f>IF(OR(P166="",Q166=""),"",P166-Q166)</f>
        <v/>
      </c>
      <c r="S166" s="17" t="n"/>
    </row>
    <row r="167">
      <c r="A167" s="43" t="inlineStr">
        <is>
          <t>Bay Oaks</t>
        </is>
      </c>
      <c r="B167" s="43" t="inlineStr">
        <is>
          <t>Houston Metro</t>
        </is>
      </c>
      <c r="C167" s="43" t="inlineStr">
        <is>
          <t>Y</t>
        </is>
      </c>
      <c r="D167" s="43" t="inlineStr">
        <is>
          <t>CB 2X1-C</t>
        </is>
      </c>
      <c r="E167" s="44" t="n">
        <v>12</v>
      </c>
      <c r="F167" s="44" t="n">
        <v>815</v>
      </c>
      <c r="G167" s="12" t="n">
        <v>949</v>
      </c>
      <c r="H167" s="13">
        <f>IFERROR(G167/F167,"")</f>
        <v/>
      </c>
      <c r="I167" s="12" t="n">
        <v>953.4</v>
      </c>
      <c r="J167" s="13">
        <f>IFERROR(I167/F167,"")</f>
        <v/>
      </c>
      <c r="K167" s="44" t="n">
        <v>10</v>
      </c>
      <c r="L167" s="14">
        <f>IFERROR(K167/E167,"")</f>
        <v/>
      </c>
      <c r="M167" s="44" t="n">
        <v>2</v>
      </c>
      <c r="N167" s="15">
        <f>IFERROR(G167-I167,"")</f>
        <v/>
      </c>
      <c r="O167" s="43" t="inlineStr">
        <is>
          <t>08/07/2026</t>
        </is>
      </c>
      <c r="P167" s="16">
        <f>IF(SUMIFS('2. Utility Breakdown'!$T$6:$T$2000,'2. Utility Breakdown'!$A$6:$A$2000,$A167,'2. Utility Breakdown'!$G$6:$G$2000,"Y")=0,"",IFERROR(SUMIFS('2. Utility Breakdown'!$T$6:$T$2000,'2. Utility Breakdown'!$A$6:$A$2000,$A167,'2. Utility Breakdown'!$G$6:$G$2000,"Y")/INDEX('Property List'!$B$6:$B$35,MATCH($A167,'Property List'!$A$6:$A$35,0)),""))</f>
        <v/>
      </c>
      <c r="Q167" s="12" t="n">
        <v>0</v>
      </c>
      <c r="R167" s="15">
        <f>IF(OR(P167="",Q167=""),"",P167-Q167)</f>
        <v/>
      </c>
      <c r="S167" s="17" t="n"/>
    </row>
    <row r="168">
      <c r="A168" s="43" t="inlineStr">
        <is>
          <t>Bay Oaks</t>
        </is>
      </c>
      <c r="B168" s="43" t="inlineStr">
        <is>
          <t>Houston Metro</t>
        </is>
      </c>
      <c r="C168" s="43" t="inlineStr">
        <is>
          <t>Y</t>
        </is>
      </c>
      <c r="D168" s="43" t="inlineStr">
        <is>
          <t>CB 2X1-PR</t>
        </is>
      </c>
      <c r="E168" s="44" t="n">
        <v>2</v>
      </c>
      <c r="F168" s="44" t="n">
        <v>815</v>
      </c>
      <c r="G168" s="12" t="n">
        <v>969</v>
      </c>
      <c r="H168" s="13">
        <f>IFERROR(G168/F168,"")</f>
        <v/>
      </c>
      <c r="I168" s="12" t="n">
        <v>0</v>
      </c>
      <c r="J168" s="13">
        <f>IFERROR(I168/F168,"")</f>
        <v/>
      </c>
      <c r="K168" s="44" t="n">
        <v>0</v>
      </c>
      <c r="L168" s="14">
        <f>IFERROR(K168/E168,"")</f>
        <v/>
      </c>
      <c r="M168" s="44" t="n">
        <v>1</v>
      </c>
      <c r="N168" s="15">
        <f>IFERROR(G168-I168,"")</f>
        <v/>
      </c>
      <c r="O168" s="43" t="inlineStr">
        <is>
          <t>08/07/2026</t>
        </is>
      </c>
      <c r="P168" s="16">
        <f>IF(SUMIFS('2. Utility Breakdown'!$T$6:$T$2000,'2. Utility Breakdown'!$A$6:$A$2000,$A168,'2. Utility Breakdown'!$G$6:$G$2000,"Y")=0,"",IFERROR(SUMIFS('2. Utility Breakdown'!$T$6:$T$2000,'2. Utility Breakdown'!$A$6:$A$2000,$A168,'2. Utility Breakdown'!$G$6:$G$2000,"Y")/INDEX('Property List'!$B$6:$B$35,MATCH($A168,'Property List'!$A$6:$A$35,0)),""))</f>
        <v/>
      </c>
      <c r="Q168" s="12" t="n">
        <v>0</v>
      </c>
      <c r="R168" s="15">
        <f>IF(OR(P168="",Q168=""),"",P168-Q168)</f>
        <v/>
      </c>
      <c r="S168" s="17" t="n"/>
    </row>
    <row r="169">
      <c r="A169" s="43" t="inlineStr">
        <is>
          <t>Bay Oaks</t>
        </is>
      </c>
      <c r="B169" s="43" t="inlineStr">
        <is>
          <t>Houston Metro</t>
        </is>
      </c>
      <c r="C169" s="43" t="inlineStr">
        <is>
          <t>Y</t>
        </is>
      </c>
      <c r="D169" s="43" t="inlineStr">
        <is>
          <t>CB 2X1-R</t>
        </is>
      </c>
      <c r="E169" s="44" t="n">
        <v>2</v>
      </c>
      <c r="F169" s="44" t="n">
        <v>815</v>
      </c>
      <c r="G169" s="12" t="n">
        <v>989</v>
      </c>
      <c r="H169" s="13">
        <f>IFERROR(G169/F169,"")</f>
        <v/>
      </c>
      <c r="I169" s="12" t="n">
        <v>974</v>
      </c>
      <c r="J169" s="13">
        <f>IFERROR(I169/F169,"")</f>
        <v/>
      </c>
      <c r="K169" s="44" t="n">
        <v>1</v>
      </c>
      <c r="L169" s="14">
        <f>IFERROR(K169/E169,"")</f>
        <v/>
      </c>
      <c r="M169" s="44" t="n">
        <v>1</v>
      </c>
      <c r="N169" s="15">
        <f>IFERROR(G169-I169,"")</f>
        <v/>
      </c>
      <c r="O169" s="43" t="inlineStr">
        <is>
          <t>08/07/2026</t>
        </is>
      </c>
      <c r="P169" s="16">
        <f>IF(SUMIFS('2. Utility Breakdown'!$T$6:$T$2000,'2. Utility Breakdown'!$A$6:$A$2000,$A169,'2. Utility Breakdown'!$G$6:$G$2000,"Y")=0,"",IFERROR(SUMIFS('2. Utility Breakdown'!$T$6:$T$2000,'2. Utility Breakdown'!$A$6:$A$2000,$A169,'2. Utility Breakdown'!$G$6:$G$2000,"Y")/INDEX('Property List'!$B$6:$B$35,MATCH($A169,'Property List'!$A$6:$A$35,0)),""))</f>
        <v/>
      </c>
      <c r="Q169" s="12" t="n">
        <v>0</v>
      </c>
      <c r="R169" s="15">
        <f>IF(OR(P169="",Q169=""),"",P169-Q169)</f>
        <v/>
      </c>
      <c r="S169" s="17" t="n"/>
    </row>
    <row r="170">
      <c r="A170" s="9" t="inlineStr">
        <is>
          <t>Bay Oaks</t>
        </is>
      </c>
      <c r="B170" s="11" t="n"/>
      <c r="C170" s="11" t="n"/>
      <c r="D170" s="9" t="inlineStr">
        <is>
          <t>Property Total</t>
        </is>
      </c>
      <c r="E170" s="10">
        <f>SUM(E152:E169)</f>
        <v/>
      </c>
      <c r="F170" s="10">
        <f>IFERROR(SUMPRODUCT(E152:E169,F152:F169)/E170,"")</f>
        <v/>
      </c>
      <c r="G170" s="18">
        <f>IFERROR(SUMPRODUCT(E152:E169,G152:G169)/E170,"")</f>
        <v/>
      </c>
      <c r="H170" s="19">
        <f>IFERROR(G170/F170,"")</f>
        <v/>
      </c>
      <c r="I170" s="18">
        <f>IFERROR(SUMPRODUCT(E152:E169,I152:I169)/E170,"")</f>
        <v/>
      </c>
      <c r="J170" s="19">
        <f>IFERROR(I170/F170,"")</f>
        <v/>
      </c>
      <c r="K170" s="10">
        <f>SUM(K152:K169)</f>
        <v/>
      </c>
      <c r="L170" s="20">
        <f>IFERROR(K170/E170,"")</f>
        <v/>
      </c>
      <c r="M170" s="10">
        <f>SUM(M152:M169)</f>
        <v/>
      </c>
      <c r="N170" s="18">
        <f>IFERROR(G170-I170,"")</f>
        <v/>
      </c>
      <c r="O170" s="11" t="n"/>
      <c r="P170" s="21">
        <f>P169</f>
        <v/>
      </c>
      <c r="Q170" s="21">
        <f>Q169</f>
        <v/>
      </c>
      <c r="R170" s="18">
        <f>IF(OR(P170="",Q170=""),"",P170-Q170)</f>
        <v/>
      </c>
      <c r="S170" s="11" t="n"/>
    </row>
    <row r="171">
      <c r="A171" s="43" t="inlineStr">
        <is>
          <t>Eden Pointe</t>
        </is>
      </c>
      <c r="B171" s="43" t="inlineStr">
        <is>
          <t>Houston Metro</t>
        </is>
      </c>
      <c r="C171" s="43" t="inlineStr">
        <is>
          <t>Y</t>
        </is>
      </c>
      <c r="D171" s="43" t="inlineStr">
        <is>
          <t>Ash-C</t>
        </is>
      </c>
      <c r="E171" s="44" t="n">
        <v>3</v>
      </c>
      <c r="F171" s="44" t="n">
        <v>1150</v>
      </c>
      <c r="G171" s="12" t="n">
        <v>1179</v>
      </c>
      <c r="H171" s="13">
        <f>IFERROR(G171/F171,"")</f>
        <v/>
      </c>
      <c r="I171" s="12" t="n">
        <v>1359</v>
      </c>
      <c r="J171" s="13">
        <f>IFERROR(I171/F171,"")</f>
        <v/>
      </c>
      <c r="K171" s="44" t="n">
        <v>2</v>
      </c>
      <c r="L171" s="14">
        <f>IFERROR(K171/E171,"")</f>
        <v/>
      </c>
      <c r="M171" s="44" t="n">
        <v>0</v>
      </c>
      <c r="N171" s="15">
        <f>IFERROR(G171-I171,"")</f>
        <v/>
      </c>
      <c r="O171" s="43" t="inlineStr">
        <is>
          <t>08/07/2026</t>
        </is>
      </c>
      <c r="P171" s="16">
        <f>IF(SUMIFS('2. Utility Breakdown'!$T$6:$T$2000,'2. Utility Breakdown'!$A$6:$A$2000,$A171,'2. Utility Breakdown'!$G$6:$G$2000,"Y")=0,"",IFERROR(SUMIFS('2. Utility Breakdown'!$T$6:$T$2000,'2. Utility Breakdown'!$A$6:$A$2000,$A171,'2. Utility Breakdown'!$G$6:$G$2000,"Y")/INDEX('Property List'!$B$6:$B$35,MATCH($A171,'Property List'!$A$6:$A$35,0)),""))</f>
        <v/>
      </c>
      <c r="Q171" s="12" t="n">
        <v>26.46</v>
      </c>
      <c r="R171" s="15">
        <f>IF(OR(P171="",Q171=""),"",P171-Q171)</f>
        <v/>
      </c>
      <c r="S171" s="17" t="n"/>
    </row>
    <row r="172">
      <c r="A172" s="43" t="inlineStr">
        <is>
          <t>Eden Pointe</t>
        </is>
      </c>
      <c r="B172" s="43" t="inlineStr">
        <is>
          <t>Houston Metro</t>
        </is>
      </c>
      <c r="C172" s="43" t="inlineStr">
        <is>
          <t>Y</t>
        </is>
      </c>
      <c r="D172" s="43" t="inlineStr">
        <is>
          <t>Ash-P</t>
        </is>
      </c>
      <c r="E172" s="44" t="n">
        <v>4</v>
      </c>
      <c r="F172" s="44" t="n">
        <v>1150</v>
      </c>
      <c r="G172" s="12" t="n">
        <v>1179</v>
      </c>
      <c r="H172" s="13">
        <f>IFERROR(G172/F172,"")</f>
        <v/>
      </c>
      <c r="I172" s="12" t="n">
        <v>1259.25</v>
      </c>
      <c r="J172" s="13">
        <f>IFERROR(I172/F172,"")</f>
        <v/>
      </c>
      <c r="K172" s="44" t="n">
        <v>4</v>
      </c>
      <c r="L172" s="14">
        <f>IFERROR(K172/E172,"")</f>
        <v/>
      </c>
      <c r="M172" s="44" t="n">
        <v>0</v>
      </c>
      <c r="N172" s="15">
        <f>IFERROR(G172-I172,"")</f>
        <v/>
      </c>
      <c r="O172" s="43" t="inlineStr">
        <is>
          <t>08/07/2026</t>
        </is>
      </c>
      <c r="P172" s="16">
        <f>IF(SUMIFS('2. Utility Breakdown'!$T$6:$T$2000,'2. Utility Breakdown'!$A$6:$A$2000,$A172,'2. Utility Breakdown'!$G$6:$G$2000,"Y")=0,"",IFERROR(SUMIFS('2. Utility Breakdown'!$T$6:$T$2000,'2. Utility Breakdown'!$A$6:$A$2000,$A172,'2. Utility Breakdown'!$G$6:$G$2000,"Y")/INDEX('Property List'!$B$6:$B$35,MATCH($A172,'Property List'!$A$6:$A$35,0)),""))</f>
        <v/>
      </c>
      <c r="Q172" s="12" t="n">
        <v>26.46</v>
      </c>
      <c r="R172" s="15">
        <f>IF(OR(P172="",Q172=""),"",P172-Q172)</f>
        <v/>
      </c>
      <c r="S172" s="17" t="n"/>
    </row>
    <row r="173">
      <c r="A173" s="43" t="inlineStr">
        <is>
          <t>Eden Pointe</t>
        </is>
      </c>
      <c r="B173" s="43" t="inlineStr">
        <is>
          <t>Houston Metro</t>
        </is>
      </c>
      <c r="C173" s="43" t="inlineStr">
        <is>
          <t>Y</t>
        </is>
      </c>
      <c r="D173" s="43" t="inlineStr">
        <is>
          <t>Ash-R</t>
        </is>
      </c>
      <c r="E173" s="44" t="n">
        <v>3</v>
      </c>
      <c r="F173" s="44" t="n">
        <v>1150</v>
      </c>
      <c r="G173" s="12" t="n">
        <v>1194</v>
      </c>
      <c r="H173" s="13">
        <f>IFERROR(G173/F173,"")</f>
        <v/>
      </c>
      <c r="I173" s="12" t="n">
        <v>1311</v>
      </c>
      <c r="J173" s="13">
        <f>IFERROR(I173/F173,"")</f>
        <v/>
      </c>
      <c r="K173" s="44" t="n">
        <v>3</v>
      </c>
      <c r="L173" s="14">
        <f>IFERROR(K173/E173,"")</f>
        <v/>
      </c>
      <c r="M173" s="44" t="n">
        <v>0</v>
      </c>
      <c r="N173" s="15">
        <f>IFERROR(G173-I173,"")</f>
        <v/>
      </c>
      <c r="O173" s="43" t="inlineStr">
        <is>
          <t>08/07/2026</t>
        </is>
      </c>
      <c r="P173" s="16">
        <f>IF(SUMIFS('2. Utility Breakdown'!$T$6:$T$2000,'2. Utility Breakdown'!$A$6:$A$2000,$A173,'2. Utility Breakdown'!$G$6:$G$2000,"Y")=0,"",IFERROR(SUMIFS('2. Utility Breakdown'!$T$6:$T$2000,'2. Utility Breakdown'!$A$6:$A$2000,$A173,'2. Utility Breakdown'!$G$6:$G$2000,"Y")/INDEX('Property List'!$B$6:$B$35,MATCH($A173,'Property List'!$A$6:$A$35,0)),""))</f>
        <v/>
      </c>
      <c r="Q173" s="12" t="n">
        <v>26.46</v>
      </c>
      <c r="R173" s="15">
        <f>IF(OR(P173="",Q173=""),"",P173-Q173)</f>
        <v/>
      </c>
      <c r="S173" s="17" t="n"/>
    </row>
    <row r="174">
      <c r="A174" s="43" t="inlineStr">
        <is>
          <t>Eden Pointe</t>
        </is>
      </c>
      <c r="B174" s="43" t="inlineStr">
        <is>
          <t>Houston Metro</t>
        </is>
      </c>
      <c r="C174" s="43" t="inlineStr">
        <is>
          <t>Y</t>
        </is>
      </c>
      <c r="D174" s="43" t="inlineStr">
        <is>
          <t>Cypress-C</t>
        </is>
      </c>
      <c r="E174" s="44" t="n">
        <v>13</v>
      </c>
      <c r="F174" s="44" t="n">
        <v>924</v>
      </c>
      <c r="G174" s="12" t="n">
        <v>1149</v>
      </c>
      <c r="H174" s="13">
        <f>IFERROR(G174/F174,"")</f>
        <v/>
      </c>
      <c r="I174" s="12" t="n">
        <v>1179.92</v>
      </c>
      <c r="J174" s="13">
        <f>IFERROR(I174/F174,"")</f>
        <v/>
      </c>
      <c r="K174" s="44" t="n">
        <v>12</v>
      </c>
      <c r="L174" s="14">
        <f>IFERROR(K174/E174,"")</f>
        <v/>
      </c>
      <c r="M174" s="44" t="n">
        <v>2</v>
      </c>
      <c r="N174" s="15">
        <f>IFERROR(G174-I174,"")</f>
        <v/>
      </c>
      <c r="O174" s="43" t="inlineStr">
        <is>
          <t>08/07/2026</t>
        </is>
      </c>
      <c r="P174" s="16">
        <f>IF(SUMIFS('2. Utility Breakdown'!$T$6:$T$2000,'2. Utility Breakdown'!$A$6:$A$2000,$A174,'2. Utility Breakdown'!$G$6:$G$2000,"Y")=0,"",IFERROR(SUMIFS('2. Utility Breakdown'!$T$6:$T$2000,'2. Utility Breakdown'!$A$6:$A$2000,$A174,'2. Utility Breakdown'!$G$6:$G$2000,"Y")/INDEX('Property List'!$B$6:$B$35,MATCH($A174,'Property List'!$A$6:$A$35,0)),""))</f>
        <v/>
      </c>
      <c r="Q174" s="12" t="n">
        <v>26.46</v>
      </c>
      <c r="R174" s="15">
        <f>IF(OR(P174="",Q174=""),"",P174-Q174)</f>
        <v/>
      </c>
      <c r="S174" s="17" t="n"/>
    </row>
    <row r="175">
      <c r="A175" s="43" t="inlineStr">
        <is>
          <t>Eden Pointe</t>
        </is>
      </c>
      <c r="B175" s="43" t="inlineStr">
        <is>
          <t>Houston Metro</t>
        </is>
      </c>
      <c r="C175" s="43" t="inlineStr">
        <is>
          <t>Y</t>
        </is>
      </c>
      <c r="D175" s="43" t="inlineStr">
        <is>
          <t>Cypress-P</t>
        </is>
      </c>
      <c r="E175" s="44" t="n">
        <v>8</v>
      </c>
      <c r="F175" s="44" t="n">
        <v>924</v>
      </c>
      <c r="G175" s="12" t="n">
        <v>1159</v>
      </c>
      <c r="H175" s="13">
        <f>IFERROR(G175/F175,"")</f>
        <v/>
      </c>
      <c r="I175" s="12" t="n">
        <v>1151.57</v>
      </c>
      <c r="J175" s="13">
        <f>IFERROR(I175/F175,"")</f>
        <v/>
      </c>
      <c r="K175" s="44" t="n">
        <v>7</v>
      </c>
      <c r="L175" s="14">
        <f>IFERROR(K175/E175,"")</f>
        <v/>
      </c>
      <c r="M175" s="44" t="n">
        <v>0</v>
      </c>
      <c r="N175" s="15">
        <f>IFERROR(G175-I175,"")</f>
        <v/>
      </c>
      <c r="O175" s="43" t="inlineStr">
        <is>
          <t>08/07/2026</t>
        </is>
      </c>
      <c r="P175" s="16">
        <f>IF(SUMIFS('2. Utility Breakdown'!$T$6:$T$2000,'2. Utility Breakdown'!$A$6:$A$2000,$A175,'2. Utility Breakdown'!$G$6:$G$2000,"Y")=0,"",IFERROR(SUMIFS('2. Utility Breakdown'!$T$6:$T$2000,'2. Utility Breakdown'!$A$6:$A$2000,$A175,'2. Utility Breakdown'!$G$6:$G$2000,"Y")/INDEX('Property List'!$B$6:$B$35,MATCH($A175,'Property List'!$A$6:$A$35,0)),""))</f>
        <v/>
      </c>
      <c r="Q175" s="12" t="n">
        <v>26.46</v>
      </c>
      <c r="R175" s="15">
        <f>IF(OR(P175="",Q175=""),"",P175-Q175)</f>
        <v/>
      </c>
      <c r="S175" s="17" t="n"/>
    </row>
    <row r="176">
      <c r="A176" s="43" t="inlineStr">
        <is>
          <t>Eden Pointe</t>
        </is>
      </c>
      <c r="B176" s="43" t="inlineStr">
        <is>
          <t>Houston Metro</t>
        </is>
      </c>
      <c r="C176" s="43" t="inlineStr">
        <is>
          <t>Y</t>
        </is>
      </c>
      <c r="D176" s="43" t="inlineStr">
        <is>
          <t>Cypress-R</t>
        </is>
      </c>
      <c r="E176" s="44" t="n">
        <v>19</v>
      </c>
      <c r="F176" s="44" t="n">
        <v>924</v>
      </c>
      <c r="G176" s="12" t="n">
        <v>1169</v>
      </c>
      <c r="H176" s="13">
        <f>IFERROR(G176/F176,"")</f>
        <v/>
      </c>
      <c r="I176" s="12" t="n">
        <v>1254.94</v>
      </c>
      <c r="J176" s="13">
        <f>IFERROR(I176/F176,"")</f>
        <v/>
      </c>
      <c r="K176" s="44" t="n">
        <v>16</v>
      </c>
      <c r="L176" s="14">
        <f>IFERROR(K176/E176,"")</f>
        <v/>
      </c>
      <c r="M176" s="44" t="n">
        <v>3</v>
      </c>
      <c r="N176" s="15">
        <f>IFERROR(G176-I176,"")</f>
        <v/>
      </c>
      <c r="O176" s="43" t="inlineStr">
        <is>
          <t>08/07/2026</t>
        </is>
      </c>
      <c r="P176" s="16">
        <f>IF(SUMIFS('2. Utility Breakdown'!$T$6:$T$2000,'2. Utility Breakdown'!$A$6:$A$2000,$A176,'2. Utility Breakdown'!$G$6:$G$2000,"Y")=0,"",IFERROR(SUMIFS('2. Utility Breakdown'!$T$6:$T$2000,'2. Utility Breakdown'!$A$6:$A$2000,$A176,'2. Utility Breakdown'!$G$6:$G$2000,"Y")/INDEX('Property List'!$B$6:$B$35,MATCH($A176,'Property List'!$A$6:$A$35,0)),""))</f>
        <v/>
      </c>
      <c r="Q176" s="12" t="n">
        <v>26.46</v>
      </c>
      <c r="R176" s="15">
        <f>IF(OR(P176="",Q176=""),"",P176-Q176)</f>
        <v/>
      </c>
      <c r="S176" s="17" t="n"/>
    </row>
    <row r="177">
      <c r="A177" s="43" t="inlineStr">
        <is>
          <t>Eden Pointe</t>
        </is>
      </c>
      <c r="B177" s="43" t="inlineStr">
        <is>
          <t>Houston Metro</t>
        </is>
      </c>
      <c r="C177" s="43" t="inlineStr">
        <is>
          <t>Y</t>
        </is>
      </c>
      <c r="D177" s="43" t="inlineStr">
        <is>
          <t>Holly-C</t>
        </is>
      </c>
      <c r="E177" s="44" t="n">
        <v>7</v>
      </c>
      <c r="F177" s="44" t="n">
        <v>727</v>
      </c>
      <c r="G177" s="12" t="n">
        <v>930</v>
      </c>
      <c r="H177" s="13">
        <f>IFERROR(G177/F177,"")</f>
        <v/>
      </c>
      <c r="I177" s="12" t="n">
        <v>927.5</v>
      </c>
      <c r="J177" s="13">
        <f>IFERROR(I177/F177,"")</f>
        <v/>
      </c>
      <c r="K177" s="44" t="n">
        <v>6</v>
      </c>
      <c r="L177" s="14">
        <f>IFERROR(K177/E177,"")</f>
        <v/>
      </c>
      <c r="M177" s="44" t="n">
        <v>0</v>
      </c>
      <c r="N177" s="15">
        <f>IFERROR(G177-I177,"")</f>
        <v/>
      </c>
      <c r="O177" s="43" t="inlineStr">
        <is>
          <t>08/07/2026</t>
        </is>
      </c>
      <c r="P177" s="16">
        <f>IF(SUMIFS('2. Utility Breakdown'!$T$6:$T$2000,'2. Utility Breakdown'!$A$6:$A$2000,$A177,'2. Utility Breakdown'!$G$6:$G$2000,"Y")=0,"",IFERROR(SUMIFS('2. Utility Breakdown'!$T$6:$T$2000,'2. Utility Breakdown'!$A$6:$A$2000,$A177,'2. Utility Breakdown'!$G$6:$G$2000,"Y")/INDEX('Property List'!$B$6:$B$35,MATCH($A177,'Property List'!$A$6:$A$35,0)),""))</f>
        <v/>
      </c>
      <c r="Q177" s="12" t="n">
        <v>26.46</v>
      </c>
      <c r="R177" s="15">
        <f>IF(OR(P177="",Q177=""),"",P177-Q177)</f>
        <v/>
      </c>
      <c r="S177" s="17" t="n"/>
    </row>
    <row r="178">
      <c r="A178" s="43" t="inlineStr">
        <is>
          <t>Eden Pointe</t>
        </is>
      </c>
      <c r="B178" s="43" t="inlineStr">
        <is>
          <t>Houston Metro</t>
        </is>
      </c>
      <c r="C178" s="43" t="inlineStr">
        <is>
          <t>Y</t>
        </is>
      </c>
      <c r="D178" s="43" t="inlineStr">
        <is>
          <t>Holly-P</t>
        </is>
      </c>
      <c r="E178" s="44" t="n">
        <v>7</v>
      </c>
      <c r="F178" s="44" t="n">
        <v>727</v>
      </c>
      <c r="G178" s="12" t="n">
        <v>940</v>
      </c>
      <c r="H178" s="13">
        <f>IFERROR(G178/F178,"")</f>
        <v/>
      </c>
      <c r="I178" s="12" t="n">
        <v>1035.86</v>
      </c>
      <c r="J178" s="13">
        <f>IFERROR(I178/F178,"")</f>
        <v/>
      </c>
      <c r="K178" s="44" t="n">
        <v>7</v>
      </c>
      <c r="L178" s="14">
        <f>IFERROR(K178/E178,"")</f>
        <v/>
      </c>
      <c r="M178" s="44" t="n">
        <v>1</v>
      </c>
      <c r="N178" s="15">
        <f>IFERROR(G178-I178,"")</f>
        <v/>
      </c>
      <c r="O178" s="43" t="inlineStr">
        <is>
          <t>08/07/2026</t>
        </is>
      </c>
      <c r="P178" s="16">
        <f>IF(SUMIFS('2. Utility Breakdown'!$T$6:$T$2000,'2. Utility Breakdown'!$A$6:$A$2000,$A178,'2. Utility Breakdown'!$G$6:$G$2000,"Y")=0,"",IFERROR(SUMIFS('2. Utility Breakdown'!$T$6:$T$2000,'2. Utility Breakdown'!$A$6:$A$2000,$A178,'2. Utility Breakdown'!$G$6:$G$2000,"Y")/INDEX('Property List'!$B$6:$B$35,MATCH($A178,'Property List'!$A$6:$A$35,0)),""))</f>
        <v/>
      </c>
      <c r="Q178" s="12" t="n">
        <v>26.46</v>
      </c>
      <c r="R178" s="15">
        <f>IF(OR(P178="",Q178=""),"",P178-Q178)</f>
        <v/>
      </c>
      <c r="S178" s="17" t="n"/>
    </row>
    <row r="179">
      <c r="A179" s="43" t="inlineStr">
        <is>
          <t>Eden Pointe</t>
        </is>
      </c>
      <c r="B179" s="43" t="inlineStr">
        <is>
          <t>Houston Metro</t>
        </is>
      </c>
      <c r="C179" s="43" t="inlineStr">
        <is>
          <t>Y</t>
        </is>
      </c>
      <c r="D179" s="43" t="inlineStr">
        <is>
          <t>Holly-R</t>
        </is>
      </c>
      <c r="E179" s="44" t="n">
        <v>4</v>
      </c>
      <c r="F179" s="44" t="n">
        <v>727</v>
      </c>
      <c r="G179" s="12" t="n">
        <v>950</v>
      </c>
      <c r="H179" s="13">
        <f>IFERROR(G179/F179,"")</f>
        <v/>
      </c>
      <c r="I179" s="12" t="n">
        <v>1094.5</v>
      </c>
      <c r="J179" s="13">
        <f>IFERROR(I179/F179,"")</f>
        <v/>
      </c>
      <c r="K179" s="44" t="n">
        <v>2</v>
      </c>
      <c r="L179" s="14">
        <f>IFERROR(K179/E179,"")</f>
        <v/>
      </c>
      <c r="M179" s="44" t="n">
        <v>0</v>
      </c>
      <c r="N179" s="15">
        <f>IFERROR(G179-I179,"")</f>
        <v/>
      </c>
      <c r="O179" s="43" t="inlineStr">
        <is>
          <t>08/07/2026</t>
        </is>
      </c>
      <c r="P179" s="16">
        <f>IF(SUMIFS('2. Utility Breakdown'!$T$6:$T$2000,'2. Utility Breakdown'!$A$6:$A$2000,$A179,'2. Utility Breakdown'!$G$6:$G$2000,"Y")=0,"",IFERROR(SUMIFS('2. Utility Breakdown'!$T$6:$T$2000,'2. Utility Breakdown'!$A$6:$A$2000,$A179,'2. Utility Breakdown'!$G$6:$G$2000,"Y")/INDEX('Property List'!$B$6:$B$35,MATCH($A179,'Property List'!$A$6:$A$35,0)),""))</f>
        <v/>
      </c>
      <c r="Q179" s="12" t="n">
        <v>26.46</v>
      </c>
      <c r="R179" s="15">
        <f>IF(OR(P179="",Q179=""),"",P179-Q179)</f>
        <v/>
      </c>
      <c r="S179" s="17" t="n"/>
    </row>
    <row r="180">
      <c r="A180" s="43" t="inlineStr">
        <is>
          <t>Eden Pointe</t>
        </is>
      </c>
      <c r="B180" s="43" t="inlineStr">
        <is>
          <t>Houston Metro</t>
        </is>
      </c>
      <c r="C180" s="43" t="inlineStr">
        <is>
          <t>Y</t>
        </is>
      </c>
      <c r="D180" s="43" t="inlineStr">
        <is>
          <t>Laurel-C</t>
        </is>
      </c>
      <c r="E180" s="44" t="n">
        <v>1</v>
      </c>
      <c r="F180" s="44" t="n">
        <v>297</v>
      </c>
      <c r="G180" s="12" t="n">
        <v>950</v>
      </c>
      <c r="H180" s="13">
        <f>IFERROR(G180/F180,"")</f>
        <v/>
      </c>
      <c r="I180" s="12" t="n">
        <v>1279</v>
      </c>
      <c r="J180" s="13">
        <f>IFERROR(I180/F180,"")</f>
        <v/>
      </c>
      <c r="K180" s="44" t="n">
        <v>1</v>
      </c>
      <c r="L180" s="14">
        <f>IFERROR(K180/E180,"")</f>
        <v/>
      </c>
      <c r="M180" s="44" t="n">
        <v>0</v>
      </c>
      <c r="N180" s="15">
        <f>IFERROR(G180-I180,"")</f>
        <v/>
      </c>
      <c r="O180" s="43" t="inlineStr">
        <is>
          <t>08/07/2026</t>
        </is>
      </c>
      <c r="P180" s="16">
        <f>IF(SUMIFS('2. Utility Breakdown'!$T$6:$T$2000,'2. Utility Breakdown'!$A$6:$A$2000,$A180,'2. Utility Breakdown'!$G$6:$G$2000,"Y")=0,"",IFERROR(SUMIFS('2. Utility Breakdown'!$T$6:$T$2000,'2. Utility Breakdown'!$A$6:$A$2000,$A180,'2. Utility Breakdown'!$G$6:$G$2000,"Y")/INDEX('Property List'!$B$6:$B$35,MATCH($A180,'Property List'!$A$6:$A$35,0)),""))</f>
        <v/>
      </c>
      <c r="Q180" s="12" t="n">
        <v>26.46</v>
      </c>
      <c r="R180" s="15">
        <f>IF(OR(P180="",Q180=""),"",P180-Q180)</f>
        <v/>
      </c>
      <c r="S180" s="17" t="n"/>
    </row>
    <row r="181">
      <c r="A181" s="43" t="inlineStr">
        <is>
          <t>Eden Pointe</t>
        </is>
      </c>
      <c r="B181" s="43" t="inlineStr">
        <is>
          <t>Houston Metro</t>
        </is>
      </c>
      <c r="C181" s="43" t="inlineStr">
        <is>
          <t>Y</t>
        </is>
      </c>
      <c r="D181" s="43" t="inlineStr">
        <is>
          <t>Laurel-R</t>
        </is>
      </c>
      <c r="E181" s="44" t="n">
        <v>1</v>
      </c>
      <c r="F181" s="44" t="n">
        <v>297</v>
      </c>
      <c r="G181" s="12" t="n">
        <v>875</v>
      </c>
      <c r="H181" s="13">
        <f>IFERROR(G181/F181,"")</f>
        <v/>
      </c>
      <c r="I181" s="12" t="n">
        <v>669</v>
      </c>
      <c r="J181" s="13">
        <f>IFERROR(I181/F181,"")</f>
        <v/>
      </c>
      <c r="K181" s="44" t="n">
        <v>1</v>
      </c>
      <c r="L181" s="14">
        <f>IFERROR(K181/E181,"")</f>
        <v/>
      </c>
      <c r="M181" s="44" t="n">
        <v>0</v>
      </c>
      <c r="N181" s="15">
        <f>IFERROR(G181-I181,"")</f>
        <v/>
      </c>
      <c r="O181" s="43" t="inlineStr">
        <is>
          <t>08/07/2026</t>
        </is>
      </c>
      <c r="P181" s="16">
        <f>IF(SUMIFS('2. Utility Breakdown'!$T$6:$T$2000,'2. Utility Breakdown'!$A$6:$A$2000,$A181,'2. Utility Breakdown'!$G$6:$G$2000,"Y")=0,"",IFERROR(SUMIFS('2. Utility Breakdown'!$T$6:$T$2000,'2. Utility Breakdown'!$A$6:$A$2000,$A181,'2. Utility Breakdown'!$G$6:$G$2000,"Y")/INDEX('Property List'!$B$6:$B$35,MATCH($A181,'Property List'!$A$6:$A$35,0)),""))</f>
        <v/>
      </c>
      <c r="Q181" s="12" t="n">
        <v>26.46</v>
      </c>
      <c r="R181" s="15">
        <f>IF(OR(P181="",Q181=""),"",P181-Q181)</f>
        <v/>
      </c>
      <c r="S181" s="17" t="n"/>
    </row>
    <row r="182">
      <c r="A182" s="43" t="inlineStr">
        <is>
          <t>Eden Pointe</t>
        </is>
      </c>
      <c r="B182" s="43" t="inlineStr">
        <is>
          <t>Houston Metro</t>
        </is>
      </c>
      <c r="C182" s="43" t="inlineStr">
        <is>
          <t>Y</t>
        </is>
      </c>
      <c r="D182" s="43" t="inlineStr">
        <is>
          <t>Magnolia-C</t>
        </is>
      </c>
      <c r="E182" s="44" t="n">
        <v>17</v>
      </c>
      <c r="F182" s="44" t="n">
        <v>619</v>
      </c>
      <c r="G182" s="12" t="n">
        <v>830</v>
      </c>
      <c r="H182" s="13">
        <f>IFERROR(G182/F182,"")</f>
        <v/>
      </c>
      <c r="I182" s="12" t="n">
        <v>966.88</v>
      </c>
      <c r="J182" s="13">
        <f>IFERROR(I182/F182,"")</f>
        <v/>
      </c>
      <c r="K182" s="44" t="n">
        <v>16</v>
      </c>
      <c r="L182" s="14">
        <f>IFERROR(K182/E182,"")</f>
        <v/>
      </c>
      <c r="M182" s="44" t="n">
        <v>0</v>
      </c>
      <c r="N182" s="15">
        <f>IFERROR(G182-I182,"")</f>
        <v/>
      </c>
      <c r="O182" s="43" t="inlineStr">
        <is>
          <t>08/07/2026</t>
        </is>
      </c>
      <c r="P182" s="16">
        <f>IF(SUMIFS('2. Utility Breakdown'!$T$6:$T$2000,'2. Utility Breakdown'!$A$6:$A$2000,$A182,'2. Utility Breakdown'!$G$6:$G$2000,"Y")=0,"",IFERROR(SUMIFS('2. Utility Breakdown'!$T$6:$T$2000,'2. Utility Breakdown'!$A$6:$A$2000,$A182,'2. Utility Breakdown'!$G$6:$G$2000,"Y")/INDEX('Property List'!$B$6:$B$35,MATCH($A182,'Property List'!$A$6:$A$35,0)),""))</f>
        <v/>
      </c>
      <c r="Q182" s="12" t="n">
        <v>26.46</v>
      </c>
      <c r="R182" s="15">
        <f>IF(OR(P182="",Q182=""),"",P182-Q182)</f>
        <v/>
      </c>
      <c r="S182" s="17" t="n"/>
    </row>
    <row r="183">
      <c r="A183" s="43" t="inlineStr">
        <is>
          <t>Eden Pointe</t>
        </is>
      </c>
      <c r="B183" s="43" t="inlineStr">
        <is>
          <t>Houston Metro</t>
        </is>
      </c>
      <c r="C183" s="43" t="inlineStr">
        <is>
          <t>Y</t>
        </is>
      </c>
      <c r="D183" s="43" t="inlineStr">
        <is>
          <t>Magnolia-P</t>
        </is>
      </c>
      <c r="E183" s="44" t="n">
        <v>4</v>
      </c>
      <c r="F183" s="44" t="n">
        <v>619</v>
      </c>
      <c r="G183" s="12" t="n">
        <v>840</v>
      </c>
      <c r="H183" s="13">
        <f>IFERROR(G183/F183,"")</f>
        <v/>
      </c>
      <c r="I183" s="12" t="n">
        <v>1133.25</v>
      </c>
      <c r="J183" s="13">
        <f>IFERROR(I183/F183,"")</f>
        <v/>
      </c>
      <c r="K183" s="44" t="n">
        <v>4</v>
      </c>
      <c r="L183" s="14">
        <f>IFERROR(K183/E183,"")</f>
        <v/>
      </c>
      <c r="M183" s="44" t="n">
        <v>0</v>
      </c>
      <c r="N183" s="15">
        <f>IFERROR(G183-I183,"")</f>
        <v/>
      </c>
      <c r="O183" s="43" t="inlineStr">
        <is>
          <t>08/07/2026</t>
        </is>
      </c>
      <c r="P183" s="16">
        <f>IF(SUMIFS('2. Utility Breakdown'!$T$6:$T$2000,'2. Utility Breakdown'!$A$6:$A$2000,$A183,'2. Utility Breakdown'!$G$6:$G$2000,"Y")=0,"",IFERROR(SUMIFS('2. Utility Breakdown'!$T$6:$T$2000,'2. Utility Breakdown'!$A$6:$A$2000,$A183,'2. Utility Breakdown'!$G$6:$G$2000,"Y")/INDEX('Property List'!$B$6:$B$35,MATCH($A183,'Property List'!$A$6:$A$35,0)),""))</f>
        <v/>
      </c>
      <c r="Q183" s="12" t="n">
        <v>26.46</v>
      </c>
      <c r="R183" s="15">
        <f>IF(OR(P183="",Q183=""),"",P183-Q183)</f>
        <v/>
      </c>
      <c r="S183" s="17" t="n"/>
    </row>
    <row r="184">
      <c r="A184" s="43" t="inlineStr">
        <is>
          <t>Eden Pointe</t>
        </is>
      </c>
      <c r="B184" s="43" t="inlineStr">
        <is>
          <t>Houston Metro</t>
        </is>
      </c>
      <c r="C184" s="43" t="inlineStr">
        <is>
          <t>Y</t>
        </is>
      </c>
      <c r="D184" s="43" t="inlineStr">
        <is>
          <t>Magnolia-R</t>
        </is>
      </c>
      <c r="E184" s="44" t="n">
        <v>11</v>
      </c>
      <c r="F184" s="44" t="n">
        <v>619</v>
      </c>
      <c r="G184" s="12" t="n">
        <v>854</v>
      </c>
      <c r="H184" s="13">
        <f>IFERROR(G184/F184,"")</f>
        <v/>
      </c>
      <c r="I184" s="12" t="n">
        <v>921.8200000000001</v>
      </c>
      <c r="J184" s="13">
        <f>IFERROR(I184/F184,"")</f>
        <v/>
      </c>
      <c r="K184" s="44" t="n">
        <v>11</v>
      </c>
      <c r="L184" s="14">
        <f>IFERROR(K184/E184,"")</f>
        <v/>
      </c>
      <c r="M184" s="44" t="n">
        <v>0</v>
      </c>
      <c r="N184" s="15">
        <f>IFERROR(G184-I184,"")</f>
        <v/>
      </c>
      <c r="O184" s="43" t="inlineStr">
        <is>
          <t>08/07/2026</t>
        </is>
      </c>
      <c r="P184" s="16">
        <f>IF(SUMIFS('2. Utility Breakdown'!$T$6:$T$2000,'2. Utility Breakdown'!$A$6:$A$2000,$A184,'2. Utility Breakdown'!$G$6:$G$2000,"Y")=0,"",IFERROR(SUMIFS('2. Utility Breakdown'!$T$6:$T$2000,'2. Utility Breakdown'!$A$6:$A$2000,$A184,'2. Utility Breakdown'!$G$6:$G$2000,"Y")/INDEX('Property List'!$B$6:$B$35,MATCH($A184,'Property List'!$A$6:$A$35,0)),""))</f>
        <v/>
      </c>
      <c r="Q184" s="12" t="n">
        <v>26.46</v>
      </c>
      <c r="R184" s="15">
        <f>IF(OR(P184="",Q184=""),"",P184-Q184)</f>
        <v/>
      </c>
      <c r="S184" s="17" t="n"/>
    </row>
    <row r="185">
      <c r="A185" s="43" t="inlineStr">
        <is>
          <t>Eden Pointe</t>
        </is>
      </c>
      <c r="B185" s="43" t="inlineStr">
        <is>
          <t>Houston Metro</t>
        </is>
      </c>
      <c r="C185" s="43" t="inlineStr">
        <is>
          <t>Y</t>
        </is>
      </c>
      <c r="D185" s="43" t="inlineStr">
        <is>
          <t>Maple-R</t>
        </is>
      </c>
      <c r="E185" s="44" t="n">
        <v>2</v>
      </c>
      <c r="F185" s="44" t="n">
        <v>1381</v>
      </c>
      <c r="G185" s="12" t="n">
        <v>1269</v>
      </c>
      <c r="H185" s="13">
        <f>IFERROR(G185/F185,"")</f>
        <v/>
      </c>
      <c r="I185" s="12" t="n">
        <v>1229</v>
      </c>
      <c r="J185" s="13">
        <f>IFERROR(I185/F185,"")</f>
        <v/>
      </c>
      <c r="K185" s="44" t="n">
        <v>1</v>
      </c>
      <c r="L185" s="14">
        <f>IFERROR(K185/E185,"")</f>
        <v/>
      </c>
      <c r="M185" s="44" t="n">
        <v>0</v>
      </c>
      <c r="N185" s="15">
        <f>IFERROR(G185-I185,"")</f>
        <v/>
      </c>
      <c r="O185" s="43" t="inlineStr">
        <is>
          <t>08/07/2026</t>
        </is>
      </c>
      <c r="P185" s="16">
        <f>IF(SUMIFS('2. Utility Breakdown'!$T$6:$T$2000,'2. Utility Breakdown'!$A$6:$A$2000,$A185,'2. Utility Breakdown'!$G$6:$G$2000,"Y")=0,"",IFERROR(SUMIFS('2. Utility Breakdown'!$T$6:$T$2000,'2. Utility Breakdown'!$A$6:$A$2000,$A185,'2. Utility Breakdown'!$G$6:$G$2000,"Y")/INDEX('Property List'!$B$6:$B$35,MATCH($A185,'Property List'!$A$6:$A$35,0)),""))</f>
        <v/>
      </c>
      <c r="Q185" s="12" t="n">
        <v>26.46</v>
      </c>
      <c r="R185" s="15">
        <f>IF(OR(P185="",Q185=""),"",P185-Q185)</f>
        <v/>
      </c>
      <c r="S185" s="17" t="n"/>
    </row>
    <row r="186">
      <c r="A186" s="43" t="inlineStr">
        <is>
          <t>Eden Pointe</t>
        </is>
      </c>
      <c r="B186" s="43" t="inlineStr">
        <is>
          <t>Houston Metro</t>
        </is>
      </c>
      <c r="C186" s="43" t="inlineStr">
        <is>
          <t>Y</t>
        </is>
      </c>
      <c r="D186" s="43" t="inlineStr">
        <is>
          <t>Oak-C</t>
        </is>
      </c>
      <c r="E186" s="44" t="n">
        <v>9</v>
      </c>
      <c r="F186" s="44" t="n">
        <v>1288</v>
      </c>
      <c r="G186" s="12" t="n">
        <v>1532</v>
      </c>
      <c r="H186" s="13">
        <f>IFERROR(G186/F186,"")</f>
        <v/>
      </c>
      <c r="I186" s="12" t="n">
        <v>1531.43</v>
      </c>
      <c r="J186" s="13">
        <f>IFERROR(I186/F186,"")</f>
        <v/>
      </c>
      <c r="K186" s="44" t="n">
        <v>7</v>
      </c>
      <c r="L186" s="14">
        <f>IFERROR(K186/E186,"")</f>
        <v/>
      </c>
      <c r="M186" s="44" t="n">
        <v>3</v>
      </c>
      <c r="N186" s="15">
        <f>IFERROR(G186-I186,"")</f>
        <v/>
      </c>
      <c r="O186" s="43" t="inlineStr">
        <is>
          <t>08/07/2026</t>
        </is>
      </c>
      <c r="P186" s="16">
        <f>IF(SUMIFS('2. Utility Breakdown'!$T$6:$T$2000,'2. Utility Breakdown'!$A$6:$A$2000,$A186,'2. Utility Breakdown'!$G$6:$G$2000,"Y")=0,"",IFERROR(SUMIFS('2. Utility Breakdown'!$T$6:$T$2000,'2. Utility Breakdown'!$A$6:$A$2000,$A186,'2. Utility Breakdown'!$G$6:$G$2000,"Y")/INDEX('Property List'!$B$6:$B$35,MATCH($A186,'Property List'!$A$6:$A$35,0)),""))</f>
        <v/>
      </c>
      <c r="Q186" s="12" t="n">
        <v>26.46</v>
      </c>
      <c r="R186" s="15">
        <f>IF(OR(P186="",Q186=""),"",P186-Q186)</f>
        <v/>
      </c>
      <c r="S186" s="17" t="n"/>
    </row>
    <row r="187">
      <c r="A187" s="43" t="inlineStr">
        <is>
          <t>Eden Pointe</t>
        </is>
      </c>
      <c r="B187" s="43" t="inlineStr">
        <is>
          <t>Houston Metro</t>
        </is>
      </c>
      <c r="C187" s="43" t="inlineStr">
        <is>
          <t>Y</t>
        </is>
      </c>
      <c r="D187" s="43" t="inlineStr">
        <is>
          <t>Oak-P</t>
        </is>
      </c>
      <c r="E187" s="44" t="n">
        <v>8</v>
      </c>
      <c r="F187" s="44" t="n">
        <v>1288</v>
      </c>
      <c r="G187" s="12" t="n">
        <v>1557</v>
      </c>
      <c r="H187" s="13">
        <f>IFERROR(G187/F187,"")</f>
        <v/>
      </c>
      <c r="I187" s="12" t="n">
        <v>1698.83</v>
      </c>
      <c r="J187" s="13">
        <f>IFERROR(I187/F187,"")</f>
        <v/>
      </c>
      <c r="K187" s="44" t="n">
        <v>6</v>
      </c>
      <c r="L187" s="14">
        <f>IFERROR(K187/E187,"")</f>
        <v/>
      </c>
      <c r="M187" s="44" t="n">
        <v>2</v>
      </c>
      <c r="N187" s="15">
        <f>IFERROR(G187-I187,"")</f>
        <v/>
      </c>
      <c r="O187" s="43" t="inlineStr">
        <is>
          <t>08/07/2026</t>
        </is>
      </c>
      <c r="P187" s="16">
        <f>IF(SUMIFS('2. Utility Breakdown'!$T$6:$T$2000,'2. Utility Breakdown'!$A$6:$A$2000,$A187,'2. Utility Breakdown'!$G$6:$G$2000,"Y")=0,"",IFERROR(SUMIFS('2. Utility Breakdown'!$T$6:$T$2000,'2. Utility Breakdown'!$A$6:$A$2000,$A187,'2. Utility Breakdown'!$G$6:$G$2000,"Y")/INDEX('Property List'!$B$6:$B$35,MATCH($A187,'Property List'!$A$6:$A$35,0)),""))</f>
        <v/>
      </c>
      <c r="Q187" s="12" t="n">
        <v>26.46</v>
      </c>
      <c r="R187" s="15">
        <f>IF(OR(P187="",Q187=""),"",P187-Q187)</f>
        <v/>
      </c>
      <c r="S187" s="17" t="n"/>
    </row>
    <row r="188">
      <c r="A188" s="43" t="inlineStr">
        <is>
          <t>Eden Pointe</t>
        </is>
      </c>
      <c r="B188" s="43" t="inlineStr">
        <is>
          <t>Houston Metro</t>
        </is>
      </c>
      <c r="C188" s="43" t="inlineStr">
        <is>
          <t>Y</t>
        </is>
      </c>
      <c r="D188" s="43" t="inlineStr">
        <is>
          <t>Oak-R</t>
        </is>
      </c>
      <c r="E188" s="44" t="n">
        <v>23</v>
      </c>
      <c r="F188" s="44" t="n">
        <v>1288</v>
      </c>
      <c r="G188" s="12" t="n">
        <v>1607</v>
      </c>
      <c r="H188" s="13">
        <f>IFERROR(G188/F188,"")</f>
        <v/>
      </c>
      <c r="I188" s="12" t="n">
        <v>1655.92</v>
      </c>
      <c r="J188" s="13">
        <f>IFERROR(I188/F188,"")</f>
        <v/>
      </c>
      <c r="K188" s="44" t="n">
        <v>13</v>
      </c>
      <c r="L188" s="14">
        <f>IFERROR(K188/E188,"")</f>
        <v/>
      </c>
      <c r="M188" s="44" t="n">
        <v>13</v>
      </c>
      <c r="N188" s="15">
        <f>IFERROR(G188-I188,"")</f>
        <v/>
      </c>
      <c r="O188" s="43" t="inlineStr">
        <is>
          <t>08/07/2026</t>
        </is>
      </c>
      <c r="P188" s="16">
        <f>IF(SUMIFS('2. Utility Breakdown'!$T$6:$T$2000,'2. Utility Breakdown'!$A$6:$A$2000,$A188,'2. Utility Breakdown'!$G$6:$G$2000,"Y")=0,"",IFERROR(SUMIFS('2. Utility Breakdown'!$T$6:$T$2000,'2. Utility Breakdown'!$A$6:$A$2000,$A188,'2. Utility Breakdown'!$G$6:$G$2000,"Y")/INDEX('Property List'!$B$6:$B$35,MATCH($A188,'Property List'!$A$6:$A$35,0)),""))</f>
        <v/>
      </c>
      <c r="Q188" s="12" t="n">
        <v>26.46</v>
      </c>
      <c r="R188" s="15">
        <f>IF(OR(P188="",Q188=""),"",P188-Q188)</f>
        <v/>
      </c>
      <c r="S188" s="17" t="n"/>
    </row>
    <row r="189">
      <c r="A189" s="43" t="inlineStr">
        <is>
          <t>Eden Pointe</t>
        </is>
      </c>
      <c r="B189" s="43" t="inlineStr">
        <is>
          <t>Houston Metro</t>
        </is>
      </c>
      <c r="C189" s="43" t="inlineStr">
        <is>
          <t>Y</t>
        </is>
      </c>
      <c r="D189" s="43" t="inlineStr">
        <is>
          <t>Palm-C</t>
        </is>
      </c>
      <c r="E189" s="44" t="n">
        <v>2</v>
      </c>
      <c r="F189" s="44" t="n">
        <v>690</v>
      </c>
      <c r="G189" s="12" t="n">
        <v>905</v>
      </c>
      <c r="H189" s="13">
        <f>IFERROR(G189/F189,"")</f>
        <v/>
      </c>
      <c r="I189" s="12" t="n">
        <v>932.5</v>
      </c>
      <c r="J189" s="13">
        <f>IFERROR(I189/F189,"")</f>
        <v/>
      </c>
      <c r="K189" s="44" t="n">
        <v>2</v>
      </c>
      <c r="L189" s="14">
        <f>IFERROR(K189/E189,"")</f>
        <v/>
      </c>
      <c r="M189" s="44" t="n">
        <v>0</v>
      </c>
      <c r="N189" s="15">
        <f>IFERROR(G189-I189,"")</f>
        <v/>
      </c>
      <c r="O189" s="43" t="inlineStr">
        <is>
          <t>08/07/2026</t>
        </is>
      </c>
      <c r="P189" s="16">
        <f>IF(SUMIFS('2. Utility Breakdown'!$T$6:$T$2000,'2. Utility Breakdown'!$A$6:$A$2000,$A189,'2. Utility Breakdown'!$G$6:$G$2000,"Y")=0,"",IFERROR(SUMIFS('2. Utility Breakdown'!$T$6:$T$2000,'2. Utility Breakdown'!$A$6:$A$2000,$A189,'2. Utility Breakdown'!$G$6:$G$2000,"Y")/INDEX('Property List'!$B$6:$B$35,MATCH($A189,'Property List'!$A$6:$A$35,0)),""))</f>
        <v/>
      </c>
      <c r="Q189" s="12" t="n">
        <v>26.46</v>
      </c>
      <c r="R189" s="15">
        <f>IF(OR(P189="",Q189=""),"",P189-Q189)</f>
        <v/>
      </c>
      <c r="S189" s="17" t="n"/>
    </row>
    <row r="190">
      <c r="A190" s="43" t="inlineStr">
        <is>
          <t>Eden Pointe</t>
        </is>
      </c>
      <c r="B190" s="43" t="inlineStr">
        <is>
          <t>Houston Metro</t>
        </is>
      </c>
      <c r="C190" s="43" t="inlineStr">
        <is>
          <t>Y</t>
        </is>
      </c>
      <c r="D190" s="43" t="inlineStr">
        <is>
          <t>Palm-P</t>
        </is>
      </c>
      <c r="E190" s="44" t="n">
        <v>2</v>
      </c>
      <c r="F190" s="44" t="n">
        <v>690</v>
      </c>
      <c r="G190" s="12" t="n">
        <v>967.5</v>
      </c>
      <c r="H190" s="13">
        <f>IFERROR(G190/F190,"")</f>
        <v/>
      </c>
      <c r="I190" s="12" t="n">
        <v>1089.5</v>
      </c>
      <c r="J190" s="13">
        <f>IFERROR(I190/F190,"")</f>
        <v/>
      </c>
      <c r="K190" s="44" t="n">
        <v>2</v>
      </c>
      <c r="L190" s="14">
        <f>IFERROR(K190/E190,"")</f>
        <v/>
      </c>
      <c r="M190" s="44" t="n">
        <v>0</v>
      </c>
      <c r="N190" s="15">
        <f>IFERROR(G190-I190,"")</f>
        <v/>
      </c>
      <c r="O190" s="43" t="inlineStr">
        <is>
          <t>08/07/2026</t>
        </is>
      </c>
      <c r="P190" s="16">
        <f>IF(SUMIFS('2. Utility Breakdown'!$T$6:$T$2000,'2. Utility Breakdown'!$A$6:$A$2000,$A190,'2. Utility Breakdown'!$G$6:$G$2000,"Y")=0,"",IFERROR(SUMIFS('2. Utility Breakdown'!$T$6:$T$2000,'2. Utility Breakdown'!$A$6:$A$2000,$A190,'2. Utility Breakdown'!$G$6:$G$2000,"Y")/INDEX('Property List'!$B$6:$B$35,MATCH($A190,'Property List'!$A$6:$A$35,0)),""))</f>
        <v/>
      </c>
      <c r="Q190" s="12" t="n">
        <v>26.46</v>
      </c>
      <c r="R190" s="15">
        <f>IF(OR(P190="",Q190=""),"",P190-Q190)</f>
        <v/>
      </c>
      <c r="S190" s="17" t="n"/>
    </row>
    <row r="191">
      <c r="A191" s="43" t="inlineStr">
        <is>
          <t>Eden Pointe</t>
        </is>
      </c>
      <c r="B191" s="43" t="inlineStr">
        <is>
          <t>Houston Metro</t>
        </is>
      </c>
      <c r="C191" s="43" t="inlineStr">
        <is>
          <t>Y</t>
        </is>
      </c>
      <c r="D191" s="43" t="inlineStr">
        <is>
          <t>Palms-R</t>
        </is>
      </c>
      <c r="E191" s="44" t="n">
        <v>2</v>
      </c>
      <c r="F191" s="44" t="n">
        <v>690</v>
      </c>
      <c r="G191" s="12" t="n">
        <v>950</v>
      </c>
      <c r="H191" s="13">
        <f>IFERROR(G191/F191,"")</f>
        <v/>
      </c>
      <c r="I191" s="12" t="n">
        <v>1059.5</v>
      </c>
      <c r="J191" s="13">
        <f>IFERROR(I191/F191,"")</f>
        <v/>
      </c>
      <c r="K191" s="44" t="n">
        <v>2</v>
      </c>
      <c r="L191" s="14">
        <f>IFERROR(K191/E191,"")</f>
        <v/>
      </c>
      <c r="M191" s="44" t="n">
        <v>0</v>
      </c>
      <c r="N191" s="15">
        <f>IFERROR(G191-I191,"")</f>
        <v/>
      </c>
      <c r="O191" s="43" t="inlineStr">
        <is>
          <t>08/07/2026</t>
        </is>
      </c>
      <c r="P191" s="16">
        <f>IF(SUMIFS('2. Utility Breakdown'!$T$6:$T$2000,'2. Utility Breakdown'!$A$6:$A$2000,$A191,'2. Utility Breakdown'!$G$6:$G$2000,"Y")=0,"",IFERROR(SUMIFS('2. Utility Breakdown'!$T$6:$T$2000,'2. Utility Breakdown'!$A$6:$A$2000,$A191,'2. Utility Breakdown'!$G$6:$G$2000,"Y")/INDEX('Property List'!$B$6:$B$35,MATCH($A191,'Property List'!$A$6:$A$35,0)),""))</f>
        <v/>
      </c>
      <c r="Q191" s="12" t="n">
        <v>26.46</v>
      </c>
      <c r="R191" s="15">
        <f>IF(OR(P191="",Q191=""),"",P191-Q191)</f>
        <v/>
      </c>
      <c r="S191" s="17" t="n"/>
    </row>
    <row r="192">
      <c r="A192" s="43" t="inlineStr">
        <is>
          <t>Eden Pointe</t>
        </is>
      </c>
      <c r="B192" s="43" t="inlineStr">
        <is>
          <t>Houston Metro</t>
        </is>
      </c>
      <c r="C192" s="43" t="inlineStr">
        <is>
          <t>Y</t>
        </is>
      </c>
      <c r="D192" s="43" t="inlineStr">
        <is>
          <t>Sycamore-C</t>
        </is>
      </c>
      <c r="E192" s="44" t="n">
        <v>1</v>
      </c>
      <c r="F192" s="44" t="n">
        <v>924</v>
      </c>
      <c r="G192" s="12" t="n">
        <v>1166</v>
      </c>
      <c r="H192" s="13">
        <f>IFERROR(G192/F192,"")</f>
        <v/>
      </c>
      <c r="I192" s="12" t="n">
        <v>1126</v>
      </c>
      <c r="J192" s="13">
        <f>IFERROR(I192/F192,"")</f>
        <v/>
      </c>
      <c r="K192" s="44" t="n">
        <v>1</v>
      </c>
      <c r="L192" s="14">
        <f>IFERROR(K192/E192,"")</f>
        <v/>
      </c>
      <c r="M192" s="44" t="n">
        <v>0</v>
      </c>
      <c r="N192" s="15">
        <f>IFERROR(G192-I192,"")</f>
        <v/>
      </c>
      <c r="O192" s="43" t="inlineStr">
        <is>
          <t>08/07/2026</t>
        </is>
      </c>
      <c r="P192" s="16">
        <f>IF(SUMIFS('2. Utility Breakdown'!$T$6:$T$2000,'2. Utility Breakdown'!$A$6:$A$2000,$A192,'2. Utility Breakdown'!$G$6:$G$2000,"Y")=0,"",IFERROR(SUMIFS('2. Utility Breakdown'!$T$6:$T$2000,'2. Utility Breakdown'!$A$6:$A$2000,$A192,'2. Utility Breakdown'!$G$6:$G$2000,"Y")/INDEX('Property List'!$B$6:$B$35,MATCH($A192,'Property List'!$A$6:$A$35,0)),""))</f>
        <v/>
      </c>
      <c r="Q192" s="12" t="n">
        <v>26.46</v>
      </c>
      <c r="R192" s="15">
        <f>IF(OR(P192="",Q192=""),"",P192-Q192)</f>
        <v/>
      </c>
      <c r="S192" s="17" t="n"/>
    </row>
    <row r="193">
      <c r="A193" s="43" t="inlineStr">
        <is>
          <t>Eden Pointe</t>
        </is>
      </c>
      <c r="B193" s="43" t="inlineStr">
        <is>
          <t>Houston Metro</t>
        </is>
      </c>
      <c r="C193" s="43" t="inlineStr">
        <is>
          <t>Y</t>
        </is>
      </c>
      <c r="D193" s="43" t="inlineStr">
        <is>
          <t>Sycamore-P</t>
        </is>
      </c>
      <c r="E193" s="44" t="n">
        <v>3</v>
      </c>
      <c r="F193" s="44" t="n">
        <v>924</v>
      </c>
      <c r="G193" s="12" t="n">
        <v>1176</v>
      </c>
      <c r="H193" s="13">
        <f>IFERROR(G193/F193,"")</f>
        <v/>
      </c>
      <c r="I193" s="12" t="n">
        <v>1270</v>
      </c>
      <c r="J193" s="13">
        <f>IFERROR(I193/F193,"")</f>
        <v/>
      </c>
      <c r="K193" s="44" t="n">
        <v>1</v>
      </c>
      <c r="L193" s="14">
        <f>IFERROR(K193/E193,"")</f>
        <v/>
      </c>
      <c r="M193" s="44" t="n">
        <v>1</v>
      </c>
      <c r="N193" s="15">
        <f>IFERROR(G193-I193,"")</f>
        <v/>
      </c>
      <c r="O193" s="43" t="inlineStr">
        <is>
          <t>08/07/2026</t>
        </is>
      </c>
      <c r="P193" s="16">
        <f>IF(SUMIFS('2. Utility Breakdown'!$T$6:$T$2000,'2. Utility Breakdown'!$A$6:$A$2000,$A193,'2. Utility Breakdown'!$G$6:$G$2000,"Y")=0,"",IFERROR(SUMIFS('2. Utility Breakdown'!$T$6:$T$2000,'2. Utility Breakdown'!$A$6:$A$2000,$A193,'2. Utility Breakdown'!$G$6:$G$2000,"Y")/INDEX('Property List'!$B$6:$B$35,MATCH($A193,'Property List'!$A$6:$A$35,0)),""))</f>
        <v/>
      </c>
      <c r="Q193" s="12" t="n">
        <v>26.46</v>
      </c>
      <c r="R193" s="15">
        <f>IF(OR(P193="",Q193=""),"",P193-Q193)</f>
        <v/>
      </c>
      <c r="S193" s="17" t="n"/>
    </row>
    <row r="194">
      <c r="A194" s="43" t="inlineStr">
        <is>
          <t>Eden Pointe</t>
        </is>
      </c>
      <c r="B194" s="43" t="inlineStr">
        <is>
          <t>Houston Metro</t>
        </is>
      </c>
      <c r="C194" s="43" t="inlineStr">
        <is>
          <t>Y</t>
        </is>
      </c>
      <c r="D194" s="43" t="inlineStr">
        <is>
          <t>Sycamore-R</t>
        </is>
      </c>
      <c r="E194" s="44" t="n">
        <v>4</v>
      </c>
      <c r="F194" s="44" t="n">
        <v>924</v>
      </c>
      <c r="G194" s="12" t="n">
        <v>1196</v>
      </c>
      <c r="H194" s="13">
        <f>IFERROR(G194/F194,"")</f>
        <v/>
      </c>
      <c r="I194" s="12" t="n">
        <v>1202</v>
      </c>
      <c r="J194" s="13">
        <f>IFERROR(I194/F194,"")</f>
        <v/>
      </c>
      <c r="K194" s="44" t="n">
        <v>3</v>
      </c>
      <c r="L194" s="14">
        <f>IFERROR(K194/E194,"")</f>
        <v/>
      </c>
      <c r="M194" s="44" t="n">
        <v>1</v>
      </c>
      <c r="N194" s="15">
        <f>IFERROR(G194-I194,"")</f>
        <v/>
      </c>
      <c r="O194" s="43" t="inlineStr">
        <is>
          <t>08/07/2026</t>
        </is>
      </c>
      <c r="P194" s="16">
        <f>IF(SUMIFS('2. Utility Breakdown'!$T$6:$T$2000,'2. Utility Breakdown'!$A$6:$A$2000,$A194,'2. Utility Breakdown'!$G$6:$G$2000,"Y")=0,"",IFERROR(SUMIFS('2. Utility Breakdown'!$T$6:$T$2000,'2. Utility Breakdown'!$A$6:$A$2000,$A194,'2. Utility Breakdown'!$G$6:$G$2000,"Y")/INDEX('Property List'!$B$6:$B$35,MATCH($A194,'Property List'!$A$6:$A$35,0)),""))</f>
        <v/>
      </c>
      <c r="Q194" s="12" t="n">
        <v>26.46</v>
      </c>
      <c r="R194" s="15">
        <f>IF(OR(P194="",Q194=""),"",P194-Q194)</f>
        <v/>
      </c>
      <c r="S194" s="17" t="n"/>
    </row>
    <row r="195">
      <c r="A195" s="43" t="inlineStr">
        <is>
          <t>Eden Pointe</t>
        </is>
      </c>
      <c r="B195" s="43" t="inlineStr">
        <is>
          <t>Houston Metro</t>
        </is>
      </c>
      <c r="C195" s="43" t="inlineStr">
        <is>
          <t>Y</t>
        </is>
      </c>
      <c r="D195" s="43" t="inlineStr">
        <is>
          <t>Elm-C</t>
        </is>
      </c>
      <c r="E195" s="44" t="n">
        <v>10</v>
      </c>
      <c r="F195" s="44" t="n">
        <v>1186</v>
      </c>
      <c r="G195" s="12" t="n">
        <v>1199</v>
      </c>
      <c r="H195" s="13">
        <f>IFERROR(G195/F195,"")</f>
        <v/>
      </c>
      <c r="I195" s="12" t="n">
        <v>1204.5</v>
      </c>
      <c r="J195" s="13">
        <f>IFERROR(I195/F195,"")</f>
        <v/>
      </c>
      <c r="K195" s="44" t="n">
        <v>10</v>
      </c>
      <c r="L195" s="14">
        <f>IFERROR(K195/E195,"")</f>
        <v/>
      </c>
      <c r="M195" s="44" t="n">
        <v>0</v>
      </c>
      <c r="N195" s="15">
        <f>IFERROR(G195-I195,"")</f>
        <v/>
      </c>
      <c r="O195" s="43" t="inlineStr">
        <is>
          <t>08/07/2026</t>
        </is>
      </c>
      <c r="P195" s="16">
        <f>IF(SUMIFS('2. Utility Breakdown'!$T$6:$T$2000,'2. Utility Breakdown'!$A$6:$A$2000,$A195,'2. Utility Breakdown'!$G$6:$G$2000,"Y")=0,"",IFERROR(SUMIFS('2. Utility Breakdown'!$T$6:$T$2000,'2. Utility Breakdown'!$A$6:$A$2000,$A195,'2. Utility Breakdown'!$G$6:$G$2000,"Y")/INDEX('Property List'!$B$6:$B$35,MATCH($A195,'Property List'!$A$6:$A$35,0)),""))</f>
        <v/>
      </c>
      <c r="Q195" s="12" t="n">
        <v>26.46</v>
      </c>
      <c r="R195" s="15">
        <f>IF(OR(P195="",Q195=""),"",P195-Q195)</f>
        <v/>
      </c>
      <c r="S195" s="17" t="n"/>
    </row>
    <row r="196">
      <c r="A196" s="43" t="inlineStr">
        <is>
          <t>Eden Pointe</t>
        </is>
      </c>
      <c r="B196" s="43" t="inlineStr">
        <is>
          <t>Houston Metro</t>
        </is>
      </c>
      <c r="C196" s="43" t="inlineStr">
        <is>
          <t>Y</t>
        </is>
      </c>
      <c r="D196" s="43" t="inlineStr">
        <is>
          <t>Elm-P</t>
        </is>
      </c>
      <c r="E196" s="44" t="n">
        <v>2</v>
      </c>
      <c r="F196" s="44" t="n">
        <v>1186</v>
      </c>
      <c r="G196" s="12" t="n">
        <v>1209</v>
      </c>
      <c r="H196" s="13">
        <f>IFERROR(G196/F196,"")</f>
        <v/>
      </c>
      <c r="I196" s="12" t="n">
        <v>1169</v>
      </c>
      <c r="J196" s="13">
        <f>IFERROR(I196/F196,"")</f>
        <v/>
      </c>
      <c r="K196" s="44" t="n">
        <v>2</v>
      </c>
      <c r="L196" s="14">
        <f>IFERROR(K196/E196,"")</f>
        <v/>
      </c>
      <c r="M196" s="44" t="n">
        <v>0</v>
      </c>
      <c r="N196" s="15">
        <f>IFERROR(G196-I196,"")</f>
        <v/>
      </c>
      <c r="O196" s="43" t="inlineStr">
        <is>
          <t>08/07/2026</t>
        </is>
      </c>
      <c r="P196" s="16">
        <f>IF(SUMIFS('2. Utility Breakdown'!$T$6:$T$2000,'2. Utility Breakdown'!$A$6:$A$2000,$A196,'2. Utility Breakdown'!$G$6:$G$2000,"Y")=0,"",IFERROR(SUMIFS('2. Utility Breakdown'!$T$6:$T$2000,'2. Utility Breakdown'!$A$6:$A$2000,$A196,'2. Utility Breakdown'!$G$6:$G$2000,"Y")/INDEX('Property List'!$B$6:$B$35,MATCH($A196,'Property List'!$A$6:$A$35,0)),""))</f>
        <v/>
      </c>
      <c r="Q196" s="12" t="n">
        <v>26.46</v>
      </c>
      <c r="R196" s="15">
        <f>IF(OR(P196="",Q196=""),"",P196-Q196)</f>
        <v/>
      </c>
      <c r="S196" s="17" t="n"/>
    </row>
    <row r="197">
      <c r="A197" s="43" t="inlineStr">
        <is>
          <t>Eden Pointe</t>
        </is>
      </c>
      <c r="B197" s="43" t="inlineStr">
        <is>
          <t>Houston Metro</t>
        </is>
      </c>
      <c r="C197" s="43" t="inlineStr">
        <is>
          <t>Y</t>
        </is>
      </c>
      <c r="D197" s="43" t="inlineStr">
        <is>
          <t>Elm-R</t>
        </is>
      </c>
      <c r="E197" s="44" t="n">
        <v>8</v>
      </c>
      <c r="F197" s="44" t="n">
        <v>1186</v>
      </c>
      <c r="G197" s="12" t="n">
        <v>1219</v>
      </c>
      <c r="H197" s="13">
        <f>IFERROR(G197/F197,"")</f>
        <v/>
      </c>
      <c r="I197" s="12" t="n">
        <v>1235.17</v>
      </c>
      <c r="J197" s="13">
        <f>IFERROR(I197/F197,"")</f>
        <v/>
      </c>
      <c r="K197" s="44" t="n">
        <v>6</v>
      </c>
      <c r="L197" s="14">
        <f>IFERROR(K197/E197,"")</f>
        <v/>
      </c>
      <c r="M197" s="44" t="n">
        <v>1</v>
      </c>
      <c r="N197" s="15">
        <f>IFERROR(G197-I197,"")</f>
        <v/>
      </c>
      <c r="O197" s="43" t="inlineStr">
        <is>
          <t>08/07/2026</t>
        </is>
      </c>
      <c r="P197" s="16">
        <f>IF(SUMIFS('2. Utility Breakdown'!$T$6:$T$2000,'2. Utility Breakdown'!$A$6:$A$2000,$A197,'2. Utility Breakdown'!$G$6:$G$2000,"Y")=0,"",IFERROR(SUMIFS('2. Utility Breakdown'!$T$6:$T$2000,'2. Utility Breakdown'!$A$6:$A$2000,$A197,'2. Utility Breakdown'!$G$6:$G$2000,"Y")/INDEX('Property List'!$B$6:$B$35,MATCH($A197,'Property List'!$A$6:$A$35,0)),""))</f>
        <v/>
      </c>
      <c r="Q197" s="12" t="n">
        <v>26.46</v>
      </c>
      <c r="R197" s="15">
        <f>IF(OR(P197="",Q197=""),"",P197-Q197)</f>
        <v/>
      </c>
      <c r="S197" s="17" t="n"/>
    </row>
    <row r="198">
      <c r="A198" s="43" t="inlineStr">
        <is>
          <t>Eden Pointe</t>
        </is>
      </c>
      <c r="B198" s="43" t="inlineStr">
        <is>
          <t>Houston Metro</t>
        </is>
      </c>
      <c r="C198" s="43" t="inlineStr">
        <is>
          <t>Y</t>
        </is>
      </c>
      <c r="D198" s="43" t="inlineStr">
        <is>
          <t>Pine-P</t>
        </is>
      </c>
      <c r="E198" s="44" t="n">
        <v>1</v>
      </c>
      <c r="F198" s="44" t="n">
        <v>638</v>
      </c>
      <c r="G198" s="12" t="n">
        <v>1055</v>
      </c>
      <c r="H198" s="13">
        <f>IFERROR(G198/F198,"")</f>
        <v/>
      </c>
      <c r="I198" s="12" t="n">
        <v>1279</v>
      </c>
      <c r="J198" s="13">
        <f>IFERROR(I198/F198,"")</f>
        <v/>
      </c>
      <c r="K198" s="44" t="n">
        <v>1</v>
      </c>
      <c r="L198" s="14">
        <f>IFERROR(K198/E198,"")</f>
        <v/>
      </c>
      <c r="M198" s="44" t="n">
        <v>0</v>
      </c>
      <c r="N198" s="15">
        <f>IFERROR(G198-I198,"")</f>
        <v/>
      </c>
      <c r="O198" s="43" t="inlineStr">
        <is>
          <t>08/07/2026</t>
        </is>
      </c>
      <c r="P198" s="16">
        <f>IF(SUMIFS('2. Utility Breakdown'!$T$6:$T$2000,'2. Utility Breakdown'!$A$6:$A$2000,$A198,'2. Utility Breakdown'!$G$6:$G$2000,"Y")=0,"",IFERROR(SUMIFS('2. Utility Breakdown'!$T$6:$T$2000,'2. Utility Breakdown'!$A$6:$A$2000,$A198,'2. Utility Breakdown'!$G$6:$G$2000,"Y")/INDEX('Property List'!$B$6:$B$35,MATCH($A198,'Property List'!$A$6:$A$35,0)),""))</f>
        <v/>
      </c>
      <c r="Q198" s="12" t="n">
        <v>26.46</v>
      </c>
      <c r="R198" s="15">
        <f>IF(OR(P198="",Q198=""),"",P198-Q198)</f>
        <v/>
      </c>
      <c r="S198" s="17" t="n"/>
    </row>
    <row r="199">
      <c r="A199" s="43" t="inlineStr">
        <is>
          <t>Eden Pointe</t>
        </is>
      </c>
      <c r="B199" s="43" t="inlineStr">
        <is>
          <t>Houston Metro</t>
        </is>
      </c>
      <c r="C199" s="43" t="inlineStr">
        <is>
          <t>Y</t>
        </is>
      </c>
      <c r="D199" s="43" t="inlineStr">
        <is>
          <t>Redwood-C</t>
        </is>
      </c>
      <c r="E199" s="44" t="n">
        <v>8</v>
      </c>
      <c r="F199" s="44" t="n">
        <v>1778</v>
      </c>
      <c r="G199" s="12" t="n">
        <v>1852</v>
      </c>
      <c r="H199" s="13">
        <f>IFERROR(G199/F199,"")</f>
        <v/>
      </c>
      <c r="I199" s="12" t="n">
        <v>1848.33</v>
      </c>
      <c r="J199" s="13">
        <f>IFERROR(I199/F199,"")</f>
        <v/>
      </c>
      <c r="K199" s="44" t="n">
        <v>6</v>
      </c>
      <c r="L199" s="14">
        <f>IFERROR(K199/E199,"")</f>
        <v/>
      </c>
      <c r="M199" s="44" t="n">
        <v>1</v>
      </c>
      <c r="N199" s="15">
        <f>IFERROR(G199-I199,"")</f>
        <v/>
      </c>
      <c r="O199" s="43" t="inlineStr">
        <is>
          <t>08/07/2026</t>
        </is>
      </c>
      <c r="P199" s="16">
        <f>IF(SUMIFS('2. Utility Breakdown'!$T$6:$T$2000,'2. Utility Breakdown'!$A$6:$A$2000,$A199,'2. Utility Breakdown'!$G$6:$G$2000,"Y")=0,"",IFERROR(SUMIFS('2. Utility Breakdown'!$T$6:$T$2000,'2. Utility Breakdown'!$A$6:$A$2000,$A199,'2. Utility Breakdown'!$G$6:$G$2000,"Y")/INDEX('Property List'!$B$6:$B$35,MATCH($A199,'Property List'!$A$6:$A$35,0)),""))</f>
        <v/>
      </c>
      <c r="Q199" s="12" t="n">
        <v>26.46</v>
      </c>
      <c r="R199" s="15">
        <f>IF(OR(P199="",Q199=""),"",P199-Q199)</f>
        <v/>
      </c>
      <c r="S199" s="17" t="n"/>
    </row>
    <row r="200">
      <c r="A200" s="43" t="inlineStr">
        <is>
          <t>Eden Pointe</t>
        </is>
      </c>
      <c r="B200" s="43" t="inlineStr">
        <is>
          <t>Houston Metro</t>
        </is>
      </c>
      <c r="C200" s="43" t="inlineStr">
        <is>
          <t>Y</t>
        </is>
      </c>
      <c r="D200" s="43" t="inlineStr">
        <is>
          <t>Redwood-P</t>
        </is>
      </c>
      <c r="E200" s="44" t="n">
        <v>2</v>
      </c>
      <c r="F200" s="44" t="n">
        <v>1778</v>
      </c>
      <c r="G200" s="12" t="n">
        <v>1867</v>
      </c>
      <c r="H200" s="13">
        <f>IFERROR(G200/F200,"")</f>
        <v/>
      </c>
      <c r="I200" s="12" t="n">
        <v>1809.5</v>
      </c>
      <c r="J200" s="13">
        <f>IFERROR(I200/F200,"")</f>
        <v/>
      </c>
      <c r="K200" s="44" t="n">
        <v>2</v>
      </c>
      <c r="L200" s="14">
        <f>IFERROR(K200/E200,"")</f>
        <v/>
      </c>
      <c r="M200" s="44" t="n">
        <v>0</v>
      </c>
      <c r="N200" s="15">
        <f>IFERROR(G200-I200,"")</f>
        <v/>
      </c>
      <c r="O200" s="43" t="inlineStr">
        <is>
          <t>08/07/2026</t>
        </is>
      </c>
      <c r="P200" s="16">
        <f>IF(SUMIFS('2. Utility Breakdown'!$T$6:$T$2000,'2. Utility Breakdown'!$A$6:$A$2000,$A200,'2. Utility Breakdown'!$G$6:$G$2000,"Y")=0,"",IFERROR(SUMIFS('2. Utility Breakdown'!$T$6:$T$2000,'2. Utility Breakdown'!$A$6:$A$2000,$A200,'2. Utility Breakdown'!$G$6:$G$2000,"Y")/INDEX('Property List'!$B$6:$B$35,MATCH($A200,'Property List'!$A$6:$A$35,0)),""))</f>
        <v/>
      </c>
      <c r="Q200" s="12" t="n">
        <v>26.46</v>
      </c>
      <c r="R200" s="15">
        <f>IF(OR(P200="",Q200=""),"",P200-Q200)</f>
        <v/>
      </c>
      <c r="S200" s="17" t="n"/>
    </row>
    <row r="201">
      <c r="A201" s="43" t="inlineStr">
        <is>
          <t>Eden Pointe</t>
        </is>
      </c>
      <c r="B201" s="43" t="inlineStr">
        <is>
          <t>Houston Metro</t>
        </is>
      </c>
      <c r="C201" s="43" t="inlineStr">
        <is>
          <t>Y</t>
        </is>
      </c>
      <c r="D201" s="43" t="inlineStr">
        <is>
          <t>Redwood-R</t>
        </is>
      </c>
      <c r="E201" s="44" t="n">
        <v>6</v>
      </c>
      <c r="F201" s="44" t="n">
        <v>1778</v>
      </c>
      <c r="G201" s="12" t="n">
        <v>1882</v>
      </c>
      <c r="H201" s="13">
        <f>IFERROR(G201/F201,"")</f>
        <v/>
      </c>
      <c r="I201" s="12" t="n">
        <v>1849.4</v>
      </c>
      <c r="J201" s="13">
        <f>IFERROR(I201/F201,"")</f>
        <v/>
      </c>
      <c r="K201" s="44" t="n">
        <v>5</v>
      </c>
      <c r="L201" s="14">
        <f>IFERROR(K201/E201,"")</f>
        <v/>
      </c>
      <c r="M201" s="44" t="n">
        <v>0</v>
      </c>
      <c r="N201" s="15">
        <f>IFERROR(G201-I201,"")</f>
        <v/>
      </c>
      <c r="O201" s="43" t="inlineStr">
        <is>
          <t>08/07/2026</t>
        </is>
      </c>
      <c r="P201" s="16">
        <f>IF(SUMIFS('2. Utility Breakdown'!$T$6:$T$2000,'2. Utility Breakdown'!$A$6:$A$2000,$A201,'2. Utility Breakdown'!$G$6:$G$2000,"Y")=0,"",IFERROR(SUMIFS('2. Utility Breakdown'!$T$6:$T$2000,'2. Utility Breakdown'!$A$6:$A$2000,$A201,'2. Utility Breakdown'!$G$6:$G$2000,"Y")/INDEX('Property List'!$B$6:$B$35,MATCH($A201,'Property List'!$A$6:$A$35,0)),""))</f>
        <v/>
      </c>
      <c r="Q201" s="12" t="n">
        <v>26.46</v>
      </c>
      <c r="R201" s="15">
        <f>IF(OR(P201="",Q201=""),"",P201-Q201)</f>
        <v/>
      </c>
      <c r="S201" s="17" t="n"/>
    </row>
    <row r="202">
      <c r="A202" s="43" t="inlineStr">
        <is>
          <t>Eden Pointe</t>
        </is>
      </c>
      <c r="B202" s="43" t="inlineStr">
        <is>
          <t>Houston Metro</t>
        </is>
      </c>
      <c r="C202" s="43" t="inlineStr">
        <is>
          <t>Y</t>
        </is>
      </c>
      <c r="D202" s="43" t="inlineStr">
        <is>
          <t>Sweetgum-C</t>
        </is>
      </c>
      <c r="E202" s="44" t="n">
        <v>1</v>
      </c>
      <c r="F202" s="44" t="n">
        <v>938</v>
      </c>
      <c r="G202" s="12" t="n">
        <v>1285</v>
      </c>
      <c r="H202" s="13">
        <f>IFERROR(G202/F202,"")</f>
        <v/>
      </c>
      <c r="I202" s="12" t="n">
        <v>1100</v>
      </c>
      <c r="J202" s="13">
        <f>IFERROR(I202/F202,"")</f>
        <v/>
      </c>
      <c r="K202" s="44" t="n">
        <v>1</v>
      </c>
      <c r="L202" s="14">
        <f>IFERROR(K202/E202,"")</f>
        <v/>
      </c>
      <c r="M202" s="44" t="n">
        <v>0</v>
      </c>
      <c r="N202" s="15">
        <f>IFERROR(G202-I202,"")</f>
        <v/>
      </c>
      <c r="O202" s="43" t="inlineStr">
        <is>
          <t>08/07/2026</t>
        </is>
      </c>
      <c r="P202" s="16">
        <f>IF(SUMIFS('2. Utility Breakdown'!$T$6:$T$2000,'2. Utility Breakdown'!$A$6:$A$2000,$A202,'2. Utility Breakdown'!$G$6:$G$2000,"Y")=0,"",IFERROR(SUMIFS('2. Utility Breakdown'!$T$6:$T$2000,'2. Utility Breakdown'!$A$6:$A$2000,$A202,'2. Utility Breakdown'!$G$6:$G$2000,"Y")/INDEX('Property List'!$B$6:$B$35,MATCH($A202,'Property List'!$A$6:$A$35,0)),""))</f>
        <v/>
      </c>
      <c r="Q202" s="12" t="n">
        <v>26.46</v>
      </c>
      <c r="R202" s="15">
        <f>IF(OR(P202="",Q202=""),"",P202-Q202)</f>
        <v/>
      </c>
      <c r="S202" s="17" t="n"/>
    </row>
    <row r="203">
      <c r="A203" s="43" t="inlineStr">
        <is>
          <t>Eden Pointe</t>
        </is>
      </c>
      <c r="B203" s="43" t="inlineStr">
        <is>
          <t>Houston Metro</t>
        </is>
      </c>
      <c r="C203" s="43" t="inlineStr">
        <is>
          <t>Y</t>
        </is>
      </c>
      <c r="D203" s="43" t="inlineStr">
        <is>
          <t>Sweetgum-R</t>
        </is>
      </c>
      <c r="E203" s="44" t="n">
        <v>1</v>
      </c>
      <c r="F203" s="44" t="n">
        <v>938</v>
      </c>
      <c r="G203" s="12" t="n">
        <v>1310</v>
      </c>
      <c r="H203" s="13">
        <f>IFERROR(G203/F203,"")</f>
        <v/>
      </c>
      <c r="I203" s="12" t="n">
        <v>1270</v>
      </c>
      <c r="J203" s="13">
        <f>IFERROR(I203/F203,"")</f>
        <v/>
      </c>
      <c r="K203" s="44" t="n">
        <v>1</v>
      </c>
      <c r="L203" s="14">
        <f>IFERROR(K203/E203,"")</f>
        <v/>
      </c>
      <c r="M203" s="44" t="n">
        <v>0</v>
      </c>
      <c r="N203" s="15">
        <f>IFERROR(G203-I203,"")</f>
        <v/>
      </c>
      <c r="O203" s="43" t="inlineStr">
        <is>
          <t>08/07/2026</t>
        </is>
      </c>
      <c r="P203" s="16">
        <f>IF(SUMIFS('2. Utility Breakdown'!$T$6:$T$2000,'2. Utility Breakdown'!$A$6:$A$2000,$A203,'2. Utility Breakdown'!$G$6:$G$2000,"Y")=0,"",IFERROR(SUMIFS('2. Utility Breakdown'!$T$6:$T$2000,'2. Utility Breakdown'!$A$6:$A$2000,$A203,'2. Utility Breakdown'!$G$6:$G$2000,"Y")/INDEX('Property List'!$B$6:$B$35,MATCH($A203,'Property List'!$A$6:$A$35,0)),""))</f>
        <v/>
      </c>
      <c r="Q203" s="12" t="n">
        <v>26.46</v>
      </c>
      <c r="R203" s="15">
        <f>IF(OR(P203="",Q203=""),"",P203-Q203)</f>
        <v/>
      </c>
      <c r="S203" s="17" t="n"/>
    </row>
    <row r="204">
      <c r="A204" s="9" t="inlineStr">
        <is>
          <t>Eden Pointe</t>
        </is>
      </c>
      <c r="B204" s="11" t="n"/>
      <c r="C204" s="11" t="n"/>
      <c r="D204" s="9" t="inlineStr">
        <is>
          <t>Property Total</t>
        </is>
      </c>
      <c r="E204" s="10">
        <f>SUM(E171:E203)</f>
        <v/>
      </c>
      <c r="F204" s="10">
        <f>IFERROR(SUMPRODUCT(E171:E203,F171:F203)/E204,"")</f>
        <v/>
      </c>
      <c r="G204" s="18">
        <f>IFERROR(SUMPRODUCT(E171:E203,G171:G203)/E204,"")</f>
        <v/>
      </c>
      <c r="H204" s="19">
        <f>IFERROR(G204/F204,"")</f>
        <v/>
      </c>
      <c r="I204" s="18">
        <f>IFERROR(SUMPRODUCT(E171:E203,I171:I203)/E204,"")</f>
        <v/>
      </c>
      <c r="J204" s="19">
        <f>IFERROR(I204/F204,"")</f>
        <v/>
      </c>
      <c r="K204" s="10">
        <f>SUM(K171:K203)</f>
        <v/>
      </c>
      <c r="L204" s="20">
        <f>IFERROR(K204/E204,"")</f>
        <v/>
      </c>
      <c r="M204" s="10">
        <f>SUM(M171:M203)</f>
        <v/>
      </c>
      <c r="N204" s="18">
        <f>IFERROR(G204-I204,"")</f>
        <v/>
      </c>
      <c r="O204" s="11" t="n"/>
      <c r="P204" s="21">
        <f>P203</f>
        <v/>
      </c>
      <c r="Q204" s="21">
        <f>Q203</f>
        <v/>
      </c>
      <c r="R204" s="18">
        <f>IF(OR(P204="",Q204=""),"",P204-Q204)</f>
        <v/>
      </c>
      <c r="S204" s="11" t="n"/>
    </row>
    <row r="205">
      <c r="A205" s="43" t="inlineStr">
        <is>
          <t>Establishment</t>
        </is>
      </c>
      <c r="B205" s="43" t="inlineStr">
        <is>
          <t>Houston Metro</t>
        </is>
      </c>
      <c r="C205" s="43" t="inlineStr">
        <is>
          <t>Y</t>
        </is>
      </c>
      <c r="D205" s="43" t="inlineStr">
        <is>
          <t>A5-R</t>
        </is>
      </c>
      <c r="E205" s="44" t="n">
        <v>2</v>
      </c>
      <c r="F205" s="44" t="n">
        <v>846</v>
      </c>
      <c r="G205" s="12" t="n">
        <v>1113</v>
      </c>
      <c r="H205" s="13">
        <f>IFERROR(G205/F205,"")</f>
        <v/>
      </c>
      <c r="I205" s="12" t="n">
        <v>1047</v>
      </c>
      <c r="J205" s="13">
        <f>IFERROR(I205/F205,"")</f>
        <v/>
      </c>
      <c r="K205" s="44" t="n">
        <v>1</v>
      </c>
      <c r="L205" s="14">
        <f>IFERROR(K205/E205,"")</f>
        <v/>
      </c>
      <c r="M205" s="44" t="n">
        <v>1</v>
      </c>
      <c r="N205" s="15">
        <f>IFERROR(G205-I205,"")</f>
        <v/>
      </c>
      <c r="O205" s="43" t="inlineStr">
        <is>
          <t>08/07/2026</t>
        </is>
      </c>
      <c r="P205" s="16">
        <f>IF(SUMIFS('2. Utility Breakdown'!$T$6:$T$2000,'2. Utility Breakdown'!$A$6:$A$2000,$A205,'2. Utility Breakdown'!$G$6:$G$2000,"Y")=0,"",IFERROR(SUMIFS('2. Utility Breakdown'!$T$6:$T$2000,'2. Utility Breakdown'!$A$6:$A$2000,$A205,'2. Utility Breakdown'!$G$6:$G$2000,"Y")/INDEX('Property List'!$B$6:$B$35,MATCH($A205,'Property List'!$A$6:$A$35,0)),""))</f>
        <v/>
      </c>
      <c r="Q205" s="12" t="n">
        <v>19.84</v>
      </c>
      <c r="R205" s="15">
        <f>IF(OR(P205="",Q205=""),"",P205-Q205)</f>
        <v/>
      </c>
      <c r="S205" s="17" t="n"/>
    </row>
    <row r="206">
      <c r="A206" s="43" t="inlineStr">
        <is>
          <t>Establishment</t>
        </is>
      </c>
      <c r="B206" s="43" t="inlineStr">
        <is>
          <t>Houston Metro</t>
        </is>
      </c>
      <c r="C206" s="43" t="inlineStr">
        <is>
          <t>Y</t>
        </is>
      </c>
      <c r="D206" s="43" t="inlineStr">
        <is>
          <t>B1</t>
        </is>
      </c>
      <c r="E206" s="44" t="n">
        <v>13</v>
      </c>
      <c r="F206" s="44" t="n">
        <v>1044</v>
      </c>
      <c r="G206" s="12" t="n">
        <v>1137.69</v>
      </c>
      <c r="H206" s="13">
        <f>IFERROR(G206/F206,"")</f>
        <v/>
      </c>
      <c r="I206" s="12" t="n">
        <v>1093.91</v>
      </c>
      <c r="J206" s="13">
        <f>IFERROR(I206/F206,"")</f>
        <v/>
      </c>
      <c r="K206" s="44" t="n">
        <v>11</v>
      </c>
      <c r="L206" s="14">
        <f>IFERROR(K206/E206,"")</f>
        <v/>
      </c>
      <c r="M206" s="44" t="n">
        <v>3</v>
      </c>
      <c r="N206" s="15">
        <f>IFERROR(G206-I206,"")</f>
        <v/>
      </c>
      <c r="O206" s="43" t="inlineStr">
        <is>
          <t>08/07/2026</t>
        </is>
      </c>
      <c r="P206" s="16">
        <f>IF(SUMIFS('2. Utility Breakdown'!$T$6:$T$2000,'2. Utility Breakdown'!$A$6:$A$2000,$A206,'2. Utility Breakdown'!$G$6:$G$2000,"Y")=0,"",IFERROR(SUMIFS('2. Utility Breakdown'!$T$6:$T$2000,'2. Utility Breakdown'!$A$6:$A$2000,$A206,'2. Utility Breakdown'!$G$6:$G$2000,"Y")/INDEX('Property List'!$B$6:$B$35,MATCH($A206,'Property List'!$A$6:$A$35,0)),""))</f>
        <v/>
      </c>
      <c r="Q206" s="12" t="n">
        <v>19.84</v>
      </c>
      <c r="R206" s="15">
        <f>IF(OR(P206="",Q206=""),"",P206-Q206)</f>
        <v/>
      </c>
      <c r="S206" s="17" t="n"/>
    </row>
    <row r="207">
      <c r="A207" s="43" t="inlineStr">
        <is>
          <t>Establishment</t>
        </is>
      </c>
      <c r="B207" s="43" t="inlineStr">
        <is>
          <t>Houston Metro</t>
        </is>
      </c>
      <c r="C207" s="43" t="inlineStr">
        <is>
          <t>Y</t>
        </is>
      </c>
      <c r="D207" s="43" t="inlineStr">
        <is>
          <t>B1-R</t>
        </is>
      </c>
      <c r="E207" s="44" t="n">
        <v>16</v>
      </c>
      <c r="F207" s="44" t="n">
        <v>1044</v>
      </c>
      <c r="G207" s="12" t="n">
        <v>1154</v>
      </c>
      <c r="H207" s="13">
        <f>IFERROR(G207/F207,"")</f>
        <v/>
      </c>
      <c r="I207" s="12" t="n">
        <v>1102.71</v>
      </c>
      <c r="J207" s="13">
        <f>IFERROR(I207/F207,"")</f>
        <v/>
      </c>
      <c r="K207" s="44" t="n">
        <v>14</v>
      </c>
      <c r="L207" s="14">
        <f>IFERROR(K207/E207,"")</f>
        <v/>
      </c>
      <c r="M207" s="44" t="n">
        <v>2</v>
      </c>
      <c r="N207" s="15">
        <f>IFERROR(G207-I207,"")</f>
        <v/>
      </c>
      <c r="O207" s="43" t="inlineStr">
        <is>
          <t>08/07/2026</t>
        </is>
      </c>
      <c r="P207" s="16">
        <f>IF(SUMIFS('2. Utility Breakdown'!$T$6:$T$2000,'2. Utility Breakdown'!$A$6:$A$2000,$A207,'2. Utility Breakdown'!$G$6:$G$2000,"Y")=0,"",IFERROR(SUMIFS('2. Utility Breakdown'!$T$6:$T$2000,'2. Utility Breakdown'!$A$6:$A$2000,$A207,'2. Utility Breakdown'!$G$6:$G$2000,"Y")/INDEX('Property List'!$B$6:$B$35,MATCH($A207,'Property List'!$A$6:$A$35,0)),""))</f>
        <v/>
      </c>
      <c r="Q207" s="12" t="n">
        <v>19.84</v>
      </c>
      <c r="R207" s="15">
        <f>IF(OR(P207="",Q207=""),"",P207-Q207)</f>
        <v/>
      </c>
      <c r="S207" s="17" t="n"/>
    </row>
    <row r="208">
      <c r="A208" s="43" t="inlineStr">
        <is>
          <t>Establishment</t>
        </is>
      </c>
      <c r="B208" s="43" t="inlineStr">
        <is>
          <t>Houston Metro</t>
        </is>
      </c>
      <c r="C208" s="43" t="inlineStr">
        <is>
          <t>Y</t>
        </is>
      </c>
      <c r="D208" s="43" t="inlineStr">
        <is>
          <t>A1</t>
        </is>
      </c>
      <c r="E208" s="44" t="n">
        <v>40</v>
      </c>
      <c r="F208" s="44" t="n">
        <v>625</v>
      </c>
      <c r="G208" s="12" t="n">
        <v>698.5</v>
      </c>
      <c r="H208" s="13">
        <f>IFERROR(G208/F208,"")</f>
        <v/>
      </c>
      <c r="I208" s="12" t="n">
        <v>718.6799999999999</v>
      </c>
      <c r="J208" s="13">
        <f>IFERROR(I208/F208,"")</f>
        <v/>
      </c>
      <c r="K208" s="44" t="n">
        <v>38</v>
      </c>
      <c r="L208" s="14">
        <f>IFERROR(K208/E208,"")</f>
        <v/>
      </c>
      <c r="M208" s="44" t="n">
        <v>3</v>
      </c>
      <c r="N208" s="15">
        <f>IFERROR(G208-I208,"")</f>
        <v/>
      </c>
      <c r="O208" s="43" t="inlineStr">
        <is>
          <t>08/07/2026</t>
        </is>
      </c>
      <c r="P208" s="16">
        <f>IF(SUMIFS('2. Utility Breakdown'!$T$6:$T$2000,'2. Utility Breakdown'!$A$6:$A$2000,$A208,'2. Utility Breakdown'!$G$6:$G$2000,"Y")=0,"",IFERROR(SUMIFS('2. Utility Breakdown'!$T$6:$T$2000,'2. Utility Breakdown'!$A$6:$A$2000,$A208,'2. Utility Breakdown'!$G$6:$G$2000,"Y")/INDEX('Property List'!$B$6:$B$35,MATCH($A208,'Property List'!$A$6:$A$35,0)),""))</f>
        <v/>
      </c>
      <c r="Q208" s="12" t="n">
        <v>19.84</v>
      </c>
      <c r="R208" s="15">
        <f>IF(OR(P208="",Q208=""),"",P208-Q208)</f>
        <v/>
      </c>
      <c r="S208" s="17" t="n"/>
    </row>
    <row r="209">
      <c r="A209" s="43" t="inlineStr">
        <is>
          <t>Establishment</t>
        </is>
      </c>
      <c r="B209" s="43" t="inlineStr">
        <is>
          <t>Houston Metro</t>
        </is>
      </c>
      <c r="C209" s="43" t="inlineStr">
        <is>
          <t>Y</t>
        </is>
      </c>
      <c r="D209" s="43" t="inlineStr">
        <is>
          <t>A1- PR</t>
        </is>
      </c>
      <c r="E209" s="44" t="n">
        <v>3</v>
      </c>
      <c r="F209" s="44" t="n">
        <v>625</v>
      </c>
      <c r="G209" s="12" t="n">
        <v>763</v>
      </c>
      <c r="H209" s="13">
        <f>IFERROR(G209/F209,"")</f>
        <v/>
      </c>
      <c r="I209" s="12" t="n">
        <v>709</v>
      </c>
      <c r="J209" s="13">
        <f>IFERROR(I209/F209,"")</f>
        <v/>
      </c>
      <c r="K209" s="44" t="n">
        <v>2</v>
      </c>
      <c r="L209" s="14">
        <f>IFERROR(K209/E209,"")</f>
        <v/>
      </c>
      <c r="M209" s="44" t="n">
        <v>0</v>
      </c>
      <c r="N209" s="15">
        <f>IFERROR(G209-I209,"")</f>
        <v/>
      </c>
      <c r="O209" s="43" t="inlineStr">
        <is>
          <t>08/07/2026</t>
        </is>
      </c>
      <c r="P209" s="16">
        <f>IF(SUMIFS('2. Utility Breakdown'!$T$6:$T$2000,'2. Utility Breakdown'!$A$6:$A$2000,$A209,'2. Utility Breakdown'!$G$6:$G$2000,"Y")=0,"",IFERROR(SUMIFS('2. Utility Breakdown'!$T$6:$T$2000,'2. Utility Breakdown'!$A$6:$A$2000,$A209,'2. Utility Breakdown'!$G$6:$G$2000,"Y")/INDEX('Property List'!$B$6:$B$35,MATCH($A209,'Property List'!$A$6:$A$35,0)),""))</f>
        <v/>
      </c>
      <c r="Q209" s="12" t="n">
        <v>19.84</v>
      </c>
      <c r="R209" s="15">
        <f>IF(OR(P209="",Q209=""),"",P209-Q209)</f>
        <v/>
      </c>
      <c r="S209" s="17" t="n"/>
    </row>
    <row r="210">
      <c r="A210" s="43" t="inlineStr">
        <is>
          <t>Establishment</t>
        </is>
      </c>
      <c r="B210" s="43" t="inlineStr">
        <is>
          <t>Houston Metro</t>
        </is>
      </c>
      <c r="C210" s="43" t="inlineStr">
        <is>
          <t>Y</t>
        </is>
      </c>
      <c r="D210" s="43" t="inlineStr">
        <is>
          <t>A1-R</t>
        </is>
      </c>
      <c r="E210" s="44" t="n">
        <v>53</v>
      </c>
      <c r="F210" s="44" t="n">
        <v>625</v>
      </c>
      <c r="G210" s="12" t="n">
        <v>772.4299999999999</v>
      </c>
      <c r="H210" s="13">
        <f>IFERROR(G210/F210,"")</f>
        <v/>
      </c>
      <c r="I210" s="12" t="n">
        <v>789.15</v>
      </c>
      <c r="J210" s="13">
        <f>IFERROR(I210/F210,"")</f>
        <v/>
      </c>
      <c r="K210" s="44" t="n">
        <v>48</v>
      </c>
      <c r="L210" s="14">
        <f>IFERROR(K210/E210,"")</f>
        <v/>
      </c>
      <c r="M210" s="44" t="n">
        <v>11</v>
      </c>
      <c r="N210" s="15">
        <f>IFERROR(G210-I210,"")</f>
        <v/>
      </c>
      <c r="O210" s="43" t="inlineStr">
        <is>
          <t>08/07/2026</t>
        </is>
      </c>
      <c r="P210" s="16">
        <f>IF(SUMIFS('2. Utility Breakdown'!$T$6:$T$2000,'2. Utility Breakdown'!$A$6:$A$2000,$A210,'2. Utility Breakdown'!$G$6:$G$2000,"Y")=0,"",IFERROR(SUMIFS('2. Utility Breakdown'!$T$6:$T$2000,'2. Utility Breakdown'!$A$6:$A$2000,$A210,'2. Utility Breakdown'!$G$6:$G$2000,"Y")/INDEX('Property List'!$B$6:$B$35,MATCH($A210,'Property List'!$A$6:$A$35,0)),""))</f>
        <v/>
      </c>
      <c r="Q210" s="12" t="n">
        <v>19.84</v>
      </c>
      <c r="R210" s="15">
        <f>IF(OR(P210="",Q210=""),"",P210-Q210)</f>
        <v/>
      </c>
      <c r="S210" s="17" t="n"/>
    </row>
    <row r="211">
      <c r="A211" s="43" t="inlineStr">
        <is>
          <t>Establishment</t>
        </is>
      </c>
      <c r="B211" s="43" t="inlineStr">
        <is>
          <t>Houston Metro</t>
        </is>
      </c>
      <c r="C211" s="43" t="inlineStr">
        <is>
          <t>Y</t>
        </is>
      </c>
      <c r="D211" s="43" t="inlineStr">
        <is>
          <t>A2</t>
        </is>
      </c>
      <c r="E211" s="44" t="n">
        <v>24</v>
      </c>
      <c r="F211" s="44" t="n">
        <v>736</v>
      </c>
      <c r="G211" s="12" t="n">
        <v>771.33</v>
      </c>
      <c r="H211" s="13">
        <f>IFERROR(G211/F211,"")</f>
        <v/>
      </c>
      <c r="I211" s="12" t="n">
        <v>716.95</v>
      </c>
      <c r="J211" s="13">
        <f>IFERROR(I211/F211,"")</f>
        <v/>
      </c>
      <c r="K211" s="44" t="n">
        <v>19</v>
      </c>
      <c r="L211" s="14">
        <f>IFERROR(K211/E211,"")</f>
        <v/>
      </c>
      <c r="M211" s="44" t="n">
        <v>1</v>
      </c>
      <c r="N211" s="15">
        <f>IFERROR(G211-I211,"")</f>
        <v/>
      </c>
      <c r="O211" s="43" t="inlineStr">
        <is>
          <t>08/07/2026</t>
        </is>
      </c>
      <c r="P211" s="16">
        <f>IF(SUMIFS('2. Utility Breakdown'!$T$6:$T$2000,'2. Utility Breakdown'!$A$6:$A$2000,$A211,'2. Utility Breakdown'!$G$6:$G$2000,"Y")=0,"",IFERROR(SUMIFS('2. Utility Breakdown'!$T$6:$T$2000,'2. Utility Breakdown'!$A$6:$A$2000,$A211,'2. Utility Breakdown'!$G$6:$G$2000,"Y")/INDEX('Property List'!$B$6:$B$35,MATCH($A211,'Property List'!$A$6:$A$35,0)),""))</f>
        <v/>
      </c>
      <c r="Q211" s="12" t="n">
        <v>19.84</v>
      </c>
      <c r="R211" s="15">
        <f>IF(OR(P211="",Q211=""),"",P211-Q211)</f>
        <v/>
      </c>
      <c r="S211" s="17" t="n"/>
    </row>
    <row r="212">
      <c r="A212" s="43" t="inlineStr">
        <is>
          <t>Establishment</t>
        </is>
      </c>
      <c r="B212" s="43" t="inlineStr">
        <is>
          <t>Houston Metro</t>
        </is>
      </c>
      <c r="C212" s="43" t="inlineStr">
        <is>
          <t>Y</t>
        </is>
      </c>
      <c r="D212" s="43" t="inlineStr">
        <is>
          <t>A2-R</t>
        </is>
      </c>
      <c r="E212" s="44" t="n">
        <v>12</v>
      </c>
      <c r="F212" s="44" t="n">
        <v>736</v>
      </c>
      <c r="G212" s="12" t="n">
        <v>789</v>
      </c>
      <c r="H212" s="13">
        <f>IFERROR(G212/F212,"")</f>
        <v/>
      </c>
      <c r="I212" s="12" t="n">
        <v>780.78</v>
      </c>
      <c r="J212" s="13">
        <f>IFERROR(I212/F212,"")</f>
        <v/>
      </c>
      <c r="K212" s="44" t="n">
        <v>9</v>
      </c>
      <c r="L212" s="14">
        <f>IFERROR(K212/E212,"")</f>
        <v/>
      </c>
      <c r="M212" s="44" t="n">
        <v>0</v>
      </c>
      <c r="N212" s="15">
        <f>IFERROR(G212-I212,"")</f>
        <v/>
      </c>
      <c r="O212" s="43" t="inlineStr">
        <is>
          <t>08/07/2026</t>
        </is>
      </c>
      <c r="P212" s="16">
        <f>IF(SUMIFS('2. Utility Breakdown'!$T$6:$T$2000,'2. Utility Breakdown'!$A$6:$A$2000,$A212,'2. Utility Breakdown'!$G$6:$G$2000,"Y")=0,"",IFERROR(SUMIFS('2. Utility Breakdown'!$T$6:$T$2000,'2. Utility Breakdown'!$A$6:$A$2000,$A212,'2. Utility Breakdown'!$G$6:$G$2000,"Y")/INDEX('Property List'!$B$6:$B$35,MATCH($A212,'Property List'!$A$6:$A$35,0)),""))</f>
        <v/>
      </c>
      <c r="Q212" s="12" t="n">
        <v>19.84</v>
      </c>
      <c r="R212" s="15">
        <f>IF(OR(P212="",Q212=""),"",P212-Q212)</f>
        <v/>
      </c>
      <c r="S212" s="17" t="n"/>
    </row>
    <row r="213">
      <c r="A213" s="43" t="inlineStr">
        <is>
          <t>Establishment</t>
        </is>
      </c>
      <c r="B213" s="43" t="inlineStr">
        <is>
          <t>Houston Metro</t>
        </is>
      </c>
      <c r="C213" s="43" t="inlineStr">
        <is>
          <t>Y</t>
        </is>
      </c>
      <c r="D213" s="43" t="inlineStr">
        <is>
          <t>A3</t>
        </is>
      </c>
      <c r="E213" s="44" t="n">
        <v>15</v>
      </c>
      <c r="F213" s="44" t="n">
        <v>756</v>
      </c>
      <c r="G213" s="12" t="n">
        <v>817</v>
      </c>
      <c r="H213" s="13">
        <f>IFERROR(G213/F213,"")</f>
        <v/>
      </c>
      <c r="I213" s="12" t="n">
        <v>877.86</v>
      </c>
      <c r="J213" s="13">
        <f>IFERROR(I213/F213,"")</f>
        <v/>
      </c>
      <c r="K213" s="44" t="n">
        <v>14</v>
      </c>
      <c r="L213" s="14">
        <f>IFERROR(K213/E213,"")</f>
        <v/>
      </c>
      <c r="M213" s="44" t="n">
        <v>0</v>
      </c>
      <c r="N213" s="15">
        <f>IFERROR(G213-I213,"")</f>
        <v/>
      </c>
      <c r="O213" s="43" t="inlineStr">
        <is>
          <t>08/07/2026</t>
        </is>
      </c>
      <c r="P213" s="16">
        <f>IF(SUMIFS('2. Utility Breakdown'!$T$6:$T$2000,'2. Utility Breakdown'!$A$6:$A$2000,$A213,'2. Utility Breakdown'!$G$6:$G$2000,"Y")=0,"",IFERROR(SUMIFS('2. Utility Breakdown'!$T$6:$T$2000,'2. Utility Breakdown'!$A$6:$A$2000,$A213,'2. Utility Breakdown'!$G$6:$G$2000,"Y")/INDEX('Property List'!$B$6:$B$35,MATCH($A213,'Property List'!$A$6:$A$35,0)),""))</f>
        <v/>
      </c>
      <c r="Q213" s="12" t="n">
        <v>19.84</v>
      </c>
      <c r="R213" s="15">
        <f>IF(OR(P213="",Q213=""),"",P213-Q213)</f>
        <v/>
      </c>
      <c r="S213" s="17" t="n"/>
    </row>
    <row r="214">
      <c r="A214" s="43" t="inlineStr">
        <is>
          <t>Establishment</t>
        </is>
      </c>
      <c r="B214" s="43" t="inlineStr">
        <is>
          <t>Houston Metro</t>
        </is>
      </c>
      <c r="C214" s="43" t="inlineStr">
        <is>
          <t>Y</t>
        </is>
      </c>
      <c r="D214" s="43" t="inlineStr">
        <is>
          <t>A3-R</t>
        </is>
      </c>
      <c r="E214" s="44" t="n">
        <v>14</v>
      </c>
      <c r="F214" s="44" t="n">
        <v>756</v>
      </c>
      <c r="G214" s="12" t="n">
        <v>998.71</v>
      </c>
      <c r="H214" s="13">
        <f>IFERROR(G214/F214,"")</f>
        <v/>
      </c>
      <c r="I214" s="12" t="n">
        <v>940.92</v>
      </c>
      <c r="J214" s="13">
        <f>IFERROR(I214/F214,"")</f>
        <v/>
      </c>
      <c r="K214" s="44" t="n">
        <v>13</v>
      </c>
      <c r="L214" s="14">
        <f>IFERROR(K214/E214,"")</f>
        <v/>
      </c>
      <c r="M214" s="44" t="n">
        <v>1</v>
      </c>
      <c r="N214" s="15">
        <f>IFERROR(G214-I214,"")</f>
        <v/>
      </c>
      <c r="O214" s="43" t="inlineStr">
        <is>
          <t>08/07/2026</t>
        </is>
      </c>
      <c r="P214" s="16">
        <f>IF(SUMIFS('2. Utility Breakdown'!$T$6:$T$2000,'2. Utility Breakdown'!$A$6:$A$2000,$A214,'2. Utility Breakdown'!$G$6:$G$2000,"Y")=0,"",IFERROR(SUMIFS('2. Utility Breakdown'!$T$6:$T$2000,'2. Utility Breakdown'!$A$6:$A$2000,$A214,'2. Utility Breakdown'!$G$6:$G$2000,"Y")/INDEX('Property List'!$B$6:$B$35,MATCH($A214,'Property List'!$A$6:$A$35,0)),""))</f>
        <v/>
      </c>
      <c r="Q214" s="12" t="n">
        <v>19.84</v>
      </c>
      <c r="R214" s="15">
        <f>IF(OR(P214="",Q214=""),"",P214-Q214)</f>
        <v/>
      </c>
      <c r="S214" s="17" t="n"/>
    </row>
    <row r="215">
      <c r="A215" s="43" t="inlineStr">
        <is>
          <t>Establishment</t>
        </is>
      </c>
      <c r="B215" s="43" t="inlineStr">
        <is>
          <t>Houston Metro</t>
        </is>
      </c>
      <c r="C215" s="43" t="inlineStr">
        <is>
          <t>Y</t>
        </is>
      </c>
      <c r="D215" s="43" t="inlineStr">
        <is>
          <t>A4</t>
        </is>
      </c>
      <c r="E215" s="44" t="n">
        <v>5</v>
      </c>
      <c r="F215" s="44" t="n">
        <v>789</v>
      </c>
      <c r="G215" s="12" t="n">
        <v>851</v>
      </c>
      <c r="H215" s="13">
        <f>IFERROR(G215/F215,"")</f>
        <v/>
      </c>
      <c r="I215" s="12" t="n">
        <v>938.25</v>
      </c>
      <c r="J215" s="13">
        <f>IFERROR(I215/F215,"")</f>
        <v/>
      </c>
      <c r="K215" s="44" t="n">
        <v>4</v>
      </c>
      <c r="L215" s="14">
        <f>IFERROR(K215/E215,"")</f>
        <v/>
      </c>
      <c r="M215" s="44" t="n">
        <v>1</v>
      </c>
      <c r="N215" s="15">
        <f>IFERROR(G215-I215,"")</f>
        <v/>
      </c>
      <c r="O215" s="43" t="inlineStr">
        <is>
          <t>08/07/2026</t>
        </is>
      </c>
      <c r="P215" s="16">
        <f>IF(SUMIFS('2. Utility Breakdown'!$T$6:$T$2000,'2. Utility Breakdown'!$A$6:$A$2000,$A215,'2. Utility Breakdown'!$G$6:$G$2000,"Y")=0,"",IFERROR(SUMIFS('2. Utility Breakdown'!$T$6:$T$2000,'2. Utility Breakdown'!$A$6:$A$2000,$A215,'2. Utility Breakdown'!$G$6:$G$2000,"Y")/INDEX('Property List'!$B$6:$B$35,MATCH($A215,'Property List'!$A$6:$A$35,0)),""))</f>
        <v/>
      </c>
      <c r="Q215" s="12" t="n">
        <v>19.84</v>
      </c>
      <c r="R215" s="15">
        <f>IF(OR(P215="",Q215=""),"",P215-Q215)</f>
        <v/>
      </c>
      <c r="S215" s="17" t="n"/>
    </row>
    <row r="216">
      <c r="A216" s="43" t="inlineStr">
        <is>
          <t>Establishment</t>
        </is>
      </c>
      <c r="B216" s="43" t="inlineStr">
        <is>
          <t>Houston Metro</t>
        </is>
      </c>
      <c r="C216" s="43" t="inlineStr">
        <is>
          <t>Y</t>
        </is>
      </c>
      <c r="D216" s="43" t="inlineStr">
        <is>
          <t>A4- PR</t>
        </is>
      </c>
      <c r="E216" s="44" t="n">
        <v>1</v>
      </c>
      <c r="F216" s="44" t="n">
        <v>789</v>
      </c>
      <c r="G216" s="12" t="n">
        <v>891</v>
      </c>
      <c r="H216" s="13">
        <f>IFERROR(G216/F216,"")</f>
        <v/>
      </c>
      <c r="I216" s="12" t="n">
        <v>880</v>
      </c>
      <c r="J216" s="13">
        <f>IFERROR(I216/F216,"")</f>
        <v/>
      </c>
      <c r="K216" s="44" t="n">
        <v>1</v>
      </c>
      <c r="L216" s="14">
        <f>IFERROR(K216/E216,"")</f>
        <v/>
      </c>
      <c r="M216" s="44" t="n">
        <v>0</v>
      </c>
      <c r="N216" s="15">
        <f>IFERROR(G216-I216,"")</f>
        <v/>
      </c>
      <c r="O216" s="43" t="inlineStr">
        <is>
          <t>08/07/2026</t>
        </is>
      </c>
      <c r="P216" s="16">
        <f>IF(SUMIFS('2. Utility Breakdown'!$T$6:$T$2000,'2. Utility Breakdown'!$A$6:$A$2000,$A216,'2. Utility Breakdown'!$G$6:$G$2000,"Y")=0,"",IFERROR(SUMIFS('2. Utility Breakdown'!$T$6:$T$2000,'2. Utility Breakdown'!$A$6:$A$2000,$A216,'2. Utility Breakdown'!$G$6:$G$2000,"Y")/INDEX('Property List'!$B$6:$B$35,MATCH($A216,'Property List'!$A$6:$A$35,0)),""))</f>
        <v/>
      </c>
      <c r="Q216" s="12" t="n">
        <v>19.84</v>
      </c>
      <c r="R216" s="15">
        <f>IF(OR(P216="",Q216=""),"",P216-Q216)</f>
        <v/>
      </c>
      <c r="S216" s="17" t="n"/>
    </row>
    <row r="217">
      <c r="A217" s="43" t="inlineStr">
        <is>
          <t>Establishment</t>
        </is>
      </c>
      <c r="B217" s="43" t="inlineStr">
        <is>
          <t>Houston Metro</t>
        </is>
      </c>
      <c r="C217" s="43" t="inlineStr">
        <is>
          <t>Y</t>
        </is>
      </c>
      <c r="D217" s="43" t="inlineStr">
        <is>
          <t>A4-R</t>
        </is>
      </c>
      <c r="E217" s="44" t="n">
        <v>6</v>
      </c>
      <c r="F217" s="44" t="n">
        <v>789</v>
      </c>
      <c r="G217" s="12" t="n">
        <v>883</v>
      </c>
      <c r="H217" s="13">
        <f>IFERROR(G217/F217,"")</f>
        <v/>
      </c>
      <c r="I217" s="12" t="n">
        <v>847</v>
      </c>
      <c r="J217" s="13">
        <f>IFERROR(I217/F217,"")</f>
        <v/>
      </c>
      <c r="K217" s="44" t="n">
        <v>5</v>
      </c>
      <c r="L217" s="14">
        <f>IFERROR(K217/E217,"")</f>
        <v/>
      </c>
      <c r="M217" s="44" t="n">
        <v>1</v>
      </c>
      <c r="N217" s="15">
        <f>IFERROR(G217-I217,"")</f>
        <v/>
      </c>
      <c r="O217" s="43" t="inlineStr">
        <is>
          <t>08/07/2026</t>
        </is>
      </c>
      <c r="P217" s="16">
        <f>IF(SUMIFS('2. Utility Breakdown'!$T$6:$T$2000,'2. Utility Breakdown'!$A$6:$A$2000,$A217,'2. Utility Breakdown'!$G$6:$G$2000,"Y")=0,"",IFERROR(SUMIFS('2. Utility Breakdown'!$T$6:$T$2000,'2. Utility Breakdown'!$A$6:$A$2000,$A217,'2. Utility Breakdown'!$G$6:$G$2000,"Y")/INDEX('Property List'!$B$6:$B$35,MATCH($A217,'Property List'!$A$6:$A$35,0)),""))</f>
        <v/>
      </c>
      <c r="Q217" s="12" t="n">
        <v>19.84</v>
      </c>
      <c r="R217" s="15">
        <f>IF(OR(P217="",Q217=""),"",P217-Q217)</f>
        <v/>
      </c>
      <c r="S217" s="17" t="n"/>
    </row>
    <row r="218">
      <c r="A218" s="43" t="inlineStr">
        <is>
          <t>Establishment</t>
        </is>
      </c>
      <c r="B218" s="43" t="inlineStr">
        <is>
          <t>Houston Metro</t>
        </is>
      </c>
      <c r="C218" s="43" t="inlineStr">
        <is>
          <t>Y</t>
        </is>
      </c>
      <c r="D218" s="43" t="inlineStr">
        <is>
          <t>A5</t>
        </is>
      </c>
      <c r="E218" s="44" t="n">
        <v>2</v>
      </c>
      <c r="F218" s="44" t="n">
        <v>846</v>
      </c>
      <c r="G218" s="12" t="n">
        <v>957</v>
      </c>
      <c r="H218" s="13">
        <f>IFERROR(G218/F218,"")</f>
        <v/>
      </c>
      <c r="I218" s="12" t="n">
        <v>0</v>
      </c>
      <c r="J218" s="13">
        <f>IFERROR(I218/F218,"")</f>
        <v/>
      </c>
      <c r="K218" s="44" t="n">
        <v>0</v>
      </c>
      <c r="L218" s="14">
        <f>IFERROR(K218/E218,"")</f>
        <v/>
      </c>
      <c r="M218" s="44" t="n">
        <v>1</v>
      </c>
      <c r="N218" s="15">
        <f>IFERROR(G218-I218,"")</f>
        <v/>
      </c>
      <c r="O218" s="43" t="inlineStr">
        <is>
          <t>08/07/2026</t>
        </is>
      </c>
      <c r="P218" s="16">
        <f>IF(SUMIFS('2. Utility Breakdown'!$T$6:$T$2000,'2. Utility Breakdown'!$A$6:$A$2000,$A218,'2. Utility Breakdown'!$G$6:$G$2000,"Y")=0,"",IFERROR(SUMIFS('2. Utility Breakdown'!$T$6:$T$2000,'2. Utility Breakdown'!$A$6:$A$2000,$A218,'2. Utility Breakdown'!$G$6:$G$2000,"Y")/INDEX('Property List'!$B$6:$B$35,MATCH($A218,'Property List'!$A$6:$A$35,0)),""))</f>
        <v/>
      </c>
      <c r="Q218" s="12" t="n">
        <v>19.84</v>
      </c>
      <c r="R218" s="15">
        <f>IF(OR(P218="",Q218=""),"",P218-Q218)</f>
        <v/>
      </c>
      <c r="S218" s="17" t="n"/>
    </row>
    <row r="219">
      <c r="A219" s="43" t="inlineStr">
        <is>
          <t>Establishment</t>
        </is>
      </c>
      <c r="B219" s="43" t="inlineStr">
        <is>
          <t>Houston Metro</t>
        </is>
      </c>
      <c r="C219" s="43" t="inlineStr">
        <is>
          <t>Y</t>
        </is>
      </c>
      <c r="D219" s="43" t="inlineStr">
        <is>
          <t>B2</t>
        </is>
      </c>
      <c r="E219" s="44" t="n">
        <v>2</v>
      </c>
      <c r="F219" s="44" t="n">
        <v>1092</v>
      </c>
      <c r="G219" s="12" t="n">
        <v>1196</v>
      </c>
      <c r="H219" s="13">
        <f>IFERROR(G219/F219,"")</f>
        <v/>
      </c>
      <c r="I219" s="12" t="n">
        <v>1205</v>
      </c>
      <c r="J219" s="13">
        <f>IFERROR(I219/F219,"")</f>
        <v/>
      </c>
      <c r="K219" s="44" t="n">
        <v>1</v>
      </c>
      <c r="L219" s="14">
        <f>IFERROR(K219/E219,"")</f>
        <v/>
      </c>
      <c r="M219" s="44" t="n">
        <v>1</v>
      </c>
      <c r="N219" s="15">
        <f>IFERROR(G219-I219,"")</f>
        <v/>
      </c>
      <c r="O219" s="43" t="inlineStr">
        <is>
          <t>08/07/2026</t>
        </is>
      </c>
      <c r="P219" s="16">
        <f>IF(SUMIFS('2. Utility Breakdown'!$T$6:$T$2000,'2. Utility Breakdown'!$A$6:$A$2000,$A219,'2. Utility Breakdown'!$G$6:$G$2000,"Y")=0,"",IFERROR(SUMIFS('2. Utility Breakdown'!$T$6:$T$2000,'2. Utility Breakdown'!$A$6:$A$2000,$A219,'2. Utility Breakdown'!$G$6:$G$2000,"Y")/INDEX('Property List'!$B$6:$B$35,MATCH($A219,'Property List'!$A$6:$A$35,0)),""))</f>
        <v/>
      </c>
      <c r="Q219" s="12" t="n">
        <v>19.84</v>
      </c>
      <c r="R219" s="15">
        <f>IF(OR(P219="",Q219=""),"",P219-Q219)</f>
        <v/>
      </c>
      <c r="S219" s="17" t="n"/>
    </row>
    <row r="220">
      <c r="A220" s="43" t="inlineStr">
        <is>
          <t>Establishment</t>
        </is>
      </c>
      <c r="B220" s="43" t="inlineStr">
        <is>
          <t>Houston Metro</t>
        </is>
      </c>
      <c r="C220" s="43" t="inlineStr">
        <is>
          <t>Y</t>
        </is>
      </c>
      <c r="D220" s="43" t="inlineStr">
        <is>
          <t>B2-R</t>
        </is>
      </c>
      <c r="E220" s="44" t="n">
        <v>8</v>
      </c>
      <c r="F220" s="44" t="n">
        <v>1092</v>
      </c>
      <c r="G220" s="12" t="n">
        <v>1331.5</v>
      </c>
      <c r="H220" s="13">
        <f>IFERROR(G220/F220,"")</f>
        <v/>
      </c>
      <c r="I220" s="12" t="n">
        <v>1196.57</v>
      </c>
      <c r="J220" s="13">
        <f>IFERROR(I220/F220,"")</f>
        <v/>
      </c>
      <c r="K220" s="44" t="n">
        <v>7</v>
      </c>
      <c r="L220" s="14">
        <f>IFERROR(K220/E220,"")</f>
        <v/>
      </c>
      <c r="M220" s="44" t="n">
        <v>1</v>
      </c>
      <c r="N220" s="15">
        <f>IFERROR(G220-I220,"")</f>
        <v/>
      </c>
      <c r="O220" s="43" t="inlineStr">
        <is>
          <t>08/07/2026</t>
        </is>
      </c>
      <c r="P220" s="16">
        <f>IF(SUMIFS('2. Utility Breakdown'!$T$6:$T$2000,'2. Utility Breakdown'!$A$6:$A$2000,$A220,'2. Utility Breakdown'!$G$6:$G$2000,"Y")=0,"",IFERROR(SUMIFS('2. Utility Breakdown'!$T$6:$T$2000,'2. Utility Breakdown'!$A$6:$A$2000,$A220,'2. Utility Breakdown'!$G$6:$G$2000,"Y")/INDEX('Property List'!$B$6:$B$35,MATCH($A220,'Property List'!$A$6:$A$35,0)),""))</f>
        <v/>
      </c>
      <c r="Q220" s="12" t="n">
        <v>19.84</v>
      </c>
      <c r="R220" s="15">
        <f>IF(OR(P220="",Q220=""),"",P220-Q220)</f>
        <v/>
      </c>
      <c r="S220" s="17" t="n"/>
    </row>
    <row r="221">
      <c r="A221" s="43" t="inlineStr">
        <is>
          <t>Establishment</t>
        </is>
      </c>
      <c r="B221" s="43" t="inlineStr">
        <is>
          <t>Houston Metro</t>
        </is>
      </c>
      <c r="C221" s="43" t="inlineStr">
        <is>
          <t>Y</t>
        </is>
      </c>
      <c r="D221" s="43" t="inlineStr">
        <is>
          <t>B3</t>
        </is>
      </c>
      <c r="E221" s="44" t="n">
        <v>16</v>
      </c>
      <c r="F221" s="44" t="n">
        <v>1118</v>
      </c>
      <c r="G221" s="12" t="n">
        <v>1227.25</v>
      </c>
      <c r="H221" s="13">
        <f>IFERROR(G221/F221,"")</f>
        <v/>
      </c>
      <c r="I221" s="12" t="n">
        <v>1154.55</v>
      </c>
      <c r="J221" s="13">
        <f>IFERROR(I221/F221,"")</f>
        <v/>
      </c>
      <c r="K221" s="44" t="n">
        <v>11</v>
      </c>
      <c r="L221" s="14">
        <f>IFERROR(K221/E221,"")</f>
        <v/>
      </c>
      <c r="M221" s="44" t="n">
        <v>5</v>
      </c>
      <c r="N221" s="15">
        <f>IFERROR(G221-I221,"")</f>
        <v/>
      </c>
      <c r="O221" s="43" t="inlineStr">
        <is>
          <t>08/07/2026</t>
        </is>
      </c>
      <c r="P221" s="16">
        <f>IF(SUMIFS('2. Utility Breakdown'!$T$6:$T$2000,'2. Utility Breakdown'!$A$6:$A$2000,$A221,'2. Utility Breakdown'!$G$6:$G$2000,"Y")=0,"",IFERROR(SUMIFS('2. Utility Breakdown'!$T$6:$T$2000,'2. Utility Breakdown'!$A$6:$A$2000,$A221,'2. Utility Breakdown'!$G$6:$G$2000,"Y")/INDEX('Property List'!$B$6:$B$35,MATCH($A221,'Property List'!$A$6:$A$35,0)),""))</f>
        <v/>
      </c>
      <c r="Q221" s="12" t="n">
        <v>19.84</v>
      </c>
      <c r="R221" s="15">
        <f>IF(OR(P221="",Q221=""),"",P221-Q221)</f>
        <v/>
      </c>
      <c r="S221" s="17" t="n"/>
    </row>
    <row r="222">
      <c r="A222" s="43" t="inlineStr">
        <is>
          <t>Establishment</t>
        </is>
      </c>
      <c r="B222" s="43" t="inlineStr">
        <is>
          <t>Houston Metro</t>
        </is>
      </c>
      <c r="C222" s="43" t="inlineStr">
        <is>
          <t>Y</t>
        </is>
      </c>
      <c r="D222" s="43" t="inlineStr">
        <is>
          <t>B3-R</t>
        </is>
      </c>
      <c r="E222" s="44" t="n">
        <v>23</v>
      </c>
      <c r="F222" s="44" t="n">
        <v>1118</v>
      </c>
      <c r="G222" s="12" t="n">
        <v>1258.35</v>
      </c>
      <c r="H222" s="13">
        <f>IFERROR(G222/F222,"")</f>
        <v/>
      </c>
      <c r="I222" s="12" t="n">
        <v>1144.85</v>
      </c>
      <c r="J222" s="13">
        <f>IFERROR(I222/F222,"")</f>
        <v/>
      </c>
      <c r="K222" s="44" t="n">
        <v>13</v>
      </c>
      <c r="L222" s="14">
        <f>IFERROR(K222/E222,"")</f>
        <v/>
      </c>
      <c r="M222" s="44" t="n">
        <v>3</v>
      </c>
      <c r="N222" s="15">
        <f>IFERROR(G222-I222,"")</f>
        <v/>
      </c>
      <c r="O222" s="43" t="inlineStr">
        <is>
          <t>08/07/2026</t>
        </is>
      </c>
      <c r="P222" s="16">
        <f>IF(SUMIFS('2. Utility Breakdown'!$T$6:$T$2000,'2. Utility Breakdown'!$A$6:$A$2000,$A222,'2. Utility Breakdown'!$G$6:$G$2000,"Y")=0,"",IFERROR(SUMIFS('2. Utility Breakdown'!$T$6:$T$2000,'2. Utility Breakdown'!$A$6:$A$2000,$A222,'2. Utility Breakdown'!$G$6:$G$2000,"Y")/INDEX('Property List'!$B$6:$B$35,MATCH($A222,'Property List'!$A$6:$A$35,0)),""))</f>
        <v/>
      </c>
      <c r="Q222" s="12" t="n">
        <v>19.84</v>
      </c>
      <c r="R222" s="15">
        <f>IF(OR(P222="",Q222=""),"",P222-Q222)</f>
        <v/>
      </c>
      <c r="S222" s="17" t="n"/>
    </row>
    <row r="223">
      <c r="A223" s="43" t="inlineStr">
        <is>
          <t>Establishment</t>
        </is>
      </c>
      <c r="B223" s="43" t="inlineStr">
        <is>
          <t>Houston Metro</t>
        </is>
      </c>
      <c r="C223" s="43" t="inlineStr">
        <is>
          <t>Y</t>
        </is>
      </c>
      <c r="D223" s="43" t="inlineStr">
        <is>
          <t>B4</t>
        </is>
      </c>
      <c r="E223" s="44" t="n">
        <v>10</v>
      </c>
      <c r="F223" s="44" t="n">
        <v>1177</v>
      </c>
      <c r="G223" s="12" t="n">
        <v>1331</v>
      </c>
      <c r="H223" s="13">
        <f>IFERROR(G223/F223,"")</f>
        <v/>
      </c>
      <c r="I223" s="12" t="n">
        <v>1190.25</v>
      </c>
      <c r="J223" s="13">
        <f>IFERROR(I223/F223,"")</f>
        <v/>
      </c>
      <c r="K223" s="44" t="n">
        <v>8</v>
      </c>
      <c r="L223" s="14">
        <f>IFERROR(K223/E223,"")</f>
        <v/>
      </c>
      <c r="M223" s="44" t="n">
        <v>2</v>
      </c>
      <c r="N223" s="15">
        <f>IFERROR(G223-I223,"")</f>
        <v/>
      </c>
      <c r="O223" s="43" t="inlineStr">
        <is>
          <t>08/07/2026</t>
        </is>
      </c>
      <c r="P223" s="16">
        <f>IF(SUMIFS('2. Utility Breakdown'!$T$6:$T$2000,'2. Utility Breakdown'!$A$6:$A$2000,$A223,'2. Utility Breakdown'!$G$6:$G$2000,"Y")=0,"",IFERROR(SUMIFS('2. Utility Breakdown'!$T$6:$T$2000,'2. Utility Breakdown'!$A$6:$A$2000,$A223,'2. Utility Breakdown'!$G$6:$G$2000,"Y")/INDEX('Property List'!$B$6:$B$35,MATCH($A223,'Property List'!$A$6:$A$35,0)),""))</f>
        <v/>
      </c>
      <c r="Q223" s="12" t="n">
        <v>19.84</v>
      </c>
      <c r="R223" s="15">
        <f>IF(OR(P223="",Q223=""),"",P223-Q223)</f>
        <v/>
      </c>
      <c r="S223" s="17" t="n"/>
    </row>
    <row r="224">
      <c r="A224" s="43" t="inlineStr">
        <is>
          <t>Establishment</t>
        </is>
      </c>
      <c r="B224" s="43" t="inlineStr">
        <is>
          <t>Houston Metro</t>
        </is>
      </c>
      <c r="C224" s="43" t="inlineStr">
        <is>
          <t>Y</t>
        </is>
      </c>
      <c r="D224" s="43" t="inlineStr">
        <is>
          <t>B4-R</t>
        </is>
      </c>
      <c r="E224" s="44" t="n">
        <v>15</v>
      </c>
      <c r="F224" s="44" t="n">
        <v>1177</v>
      </c>
      <c r="G224" s="12" t="n">
        <v>1440.67</v>
      </c>
      <c r="H224" s="13">
        <f>IFERROR(G224/F224,"")</f>
        <v/>
      </c>
      <c r="I224" s="12" t="n">
        <v>1283</v>
      </c>
      <c r="J224" s="13">
        <f>IFERROR(I224/F224,"")</f>
        <v/>
      </c>
      <c r="K224" s="44" t="n">
        <v>11</v>
      </c>
      <c r="L224" s="14">
        <f>IFERROR(K224/E224,"")</f>
        <v/>
      </c>
      <c r="M224" s="44" t="n">
        <v>5</v>
      </c>
      <c r="N224" s="15">
        <f>IFERROR(G224-I224,"")</f>
        <v/>
      </c>
      <c r="O224" s="43" t="inlineStr">
        <is>
          <t>08/07/2026</t>
        </is>
      </c>
      <c r="P224" s="16">
        <f>IF(SUMIFS('2. Utility Breakdown'!$T$6:$T$2000,'2. Utility Breakdown'!$A$6:$A$2000,$A224,'2. Utility Breakdown'!$G$6:$G$2000,"Y")=0,"",IFERROR(SUMIFS('2. Utility Breakdown'!$T$6:$T$2000,'2. Utility Breakdown'!$A$6:$A$2000,$A224,'2. Utility Breakdown'!$G$6:$G$2000,"Y")/INDEX('Property List'!$B$6:$B$35,MATCH($A224,'Property List'!$A$6:$A$35,0)),""))</f>
        <v/>
      </c>
      <c r="Q224" s="12" t="n">
        <v>19.84</v>
      </c>
      <c r="R224" s="15">
        <f>IF(OR(P224="",Q224=""),"",P224-Q224)</f>
        <v/>
      </c>
      <c r="S224" s="17" t="n"/>
    </row>
    <row r="225">
      <c r="A225" s="43" t="inlineStr">
        <is>
          <t>Establishment</t>
        </is>
      </c>
      <c r="B225" s="43" t="inlineStr">
        <is>
          <t>Houston Metro</t>
        </is>
      </c>
      <c r="C225" s="43" t="inlineStr">
        <is>
          <t>Y</t>
        </is>
      </c>
      <c r="D225" s="43" t="inlineStr">
        <is>
          <t>C1</t>
        </is>
      </c>
      <c r="E225" s="44" t="n">
        <v>7</v>
      </c>
      <c r="F225" s="44" t="n">
        <v>1218</v>
      </c>
      <c r="G225" s="12" t="n">
        <v>1403.29</v>
      </c>
      <c r="H225" s="13">
        <f>IFERROR(G225/F225,"")</f>
        <v/>
      </c>
      <c r="I225" s="12" t="n">
        <v>1318.71</v>
      </c>
      <c r="J225" s="13">
        <f>IFERROR(I225/F225,"")</f>
        <v/>
      </c>
      <c r="K225" s="44" t="n">
        <v>7</v>
      </c>
      <c r="L225" s="14">
        <f>IFERROR(K225/E225,"")</f>
        <v/>
      </c>
      <c r="M225" s="44" t="n">
        <v>0</v>
      </c>
      <c r="N225" s="15">
        <f>IFERROR(G225-I225,"")</f>
        <v/>
      </c>
      <c r="O225" s="43" t="inlineStr">
        <is>
          <t>08/07/2026</t>
        </is>
      </c>
      <c r="P225" s="16">
        <f>IF(SUMIFS('2. Utility Breakdown'!$T$6:$T$2000,'2. Utility Breakdown'!$A$6:$A$2000,$A225,'2. Utility Breakdown'!$G$6:$G$2000,"Y")=0,"",IFERROR(SUMIFS('2. Utility Breakdown'!$T$6:$T$2000,'2. Utility Breakdown'!$A$6:$A$2000,$A225,'2. Utility Breakdown'!$G$6:$G$2000,"Y")/INDEX('Property List'!$B$6:$B$35,MATCH($A225,'Property List'!$A$6:$A$35,0)),""))</f>
        <v/>
      </c>
      <c r="Q225" s="12" t="n">
        <v>19.84</v>
      </c>
      <c r="R225" s="15">
        <f>IF(OR(P225="",Q225=""),"",P225-Q225)</f>
        <v/>
      </c>
      <c r="S225" s="17" t="n"/>
    </row>
    <row r="226">
      <c r="A226" s="43" t="inlineStr">
        <is>
          <t>Establishment</t>
        </is>
      </c>
      <c r="B226" s="43" t="inlineStr">
        <is>
          <t>Houston Metro</t>
        </is>
      </c>
      <c r="C226" s="43" t="inlineStr">
        <is>
          <t>Y</t>
        </is>
      </c>
      <c r="D226" s="43" t="inlineStr">
        <is>
          <t>C1-R</t>
        </is>
      </c>
      <c r="E226" s="44" t="n">
        <v>16</v>
      </c>
      <c r="F226" s="44" t="n">
        <v>1218</v>
      </c>
      <c r="G226" s="12" t="n">
        <v>1474</v>
      </c>
      <c r="H226" s="13">
        <f>IFERROR(G226/F226,"")</f>
        <v/>
      </c>
      <c r="I226" s="12" t="n">
        <v>1403.88</v>
      </c>
      <c r="J226" s="13">
        <f>IFERROR(I226/F226,"")</f>
        <v/>
      </c>
      <c r="K226" s="44" t="n">
        <v>8</v>
      </c>
      <c r="L226" s="14">
        <f>IFERROR(K226/E226,"")</f>
        <v/>
      </c>
      <c r="M226" s="44" t="n">
        <v>8</v>
      </c>
      <c r="N226" s="15">
        <f>IFERROR(G226-I226,"")</f>
        <v/>
      </c>
      <c r="O226" s="43" t="inlineStr">
        <is>
          <t>08/07/2026</t>
        </is>
      </c>
      <c r="P226" s="16">
        <f>IF(SUMIFS('2. Utility Breakdown'!$T$6:$T$2000,'2. Utility Breakdown'!$A$6:$A$2000,$A226,'2. Utility Breakdown'!$G$6:$G$2000,"Y")=0,"",IFERROR(SUMIFS('2. Utility Breakdown'!$T$6:$T$2000,'2. Utility Breakdown'!$A$6:$A$2000,$A226,'2. Utility Breakdown'!$G$6:$G$2000,"Y")/INDEX('Property List'!$B$6:$B$35,MATCH($A226,'Property List'!$A$6:$A$35,0)),""))</f>
        <v/>
      </c>
      <c r="Q226" s="12" t="n">
        <v>19.84</v>
      </c>
      <c r="R226" s="15">
        <f>IF(OR(P226="",Q226=""),"",P226-Q226)</f>
        <v/>
      </c>
      <c r="S226" s="17" t="n"/>
    </row>
    <row r="227">
      <c r="A227" s="43" t="inlineStr">
        <is>
          <t>Establishment</t>
        </is>
      </c>
      <c r="B227" s="43" t="inlineStr">
        <is>
          <t>Houston Metro</t>
        </is>
      </c>
      <c r="C227" s="43" t="inlineStr">
        <is>
          <t>Y</t>
        </is>
      </c>
      <c r="D227" s="43" t="inlineStr">
        <is>
          <t>C2-R</t>
        </is>
      </c>
      <c r="E227" s="44" t="n">
        <v>4</v>
      </c>
      <c r="F227" s="44" t="n">
        <v>1438</v>
      </c>
      <c r="G227" s="12" t="n">
        <v>1583</v>
      </c>
      <c r="H227" s="13">
        <f>IFERROR(G227/F227,"")</f>
        <v/>
      </c>
      <c r="I227" s="12" t="n">
        <v>1526.67</v>
      </c>
      <c r="J227" s="13">
        <f>IFERROR(I227/F227,"")</f>
        <v/>
      </c>
      <c r="K227" s="44" t="n">
        <v>3</v>
      </c>
      <c r="L227" s="14">
        <f>IFERROR(K227/E227,"")</f>
        <v/>
      </c>
      <c r="M227" s="44" t="n">
        <v>1</v>
      </c>
      <c r="N227" s="15">
        <f>IFERROR(G227-I227,"")</f>
        <v/>
      </c>
      <c r="O227" s="43" t="inlineStr">
        <is>
          <t>08/07/2026</t>
        </is>
      </c>
      <c r="P227" s="16">
        <f>IF(SUMIFS('2. Utility Breakdown'!$T$6:$T$2000,'2. Utility Breakdown'!$A$6:$A$2000,$A227,'2. Utility Breakdown'!$G$6:$G$2000,"Y")=0,"",IFERROR(SUMIFS('2. Utility Breakdown'!$T$6:$T$2000,'2. Utility Breakdown'!$A$6:$A$2000,$A227,'2. Utility Breakdown'!$G$6:$G$2000,"Y")/INDEX('Property List'!$B$6:$B$35,MATCH($A227,'Property List'!$A$6:$A$35,0)),""))</f>
        <v/>
      </c>
      <c r="Q227" s="12" t="n">
        <v>19.84</v>
      </c>
      <c r="R227" s="15">
        <f>IF(OR(P227="",Q227=""),"",P227-Q227)</f>
        <v/>
      </c>
      <c r="S227" s="17" t="n"/>
    </row>
    <row r="228">
      <c r="A228" s="43" t="inlineStr">
        <is>
          <t>Establishment</t>
        </is>
      </c>
      <c r="B228" s="43" t="inlineStr">
        <is>
          <t>Houston Metro</t>
        </is>
      </c>
      <c r="C228" s="43" t="inlineStr">
        <is>
          <t>Y</t>
        </is>
      </c>
      <c r="D228" s="43" t="inlineStr">
        <is>
          <t>C3-R</t>
        </is>
      </c>
      <c r="E228" s="44" t="n">
        <v>4</v>
      </c>
      <c r="F228" s="44" t="n">
        <v>1565</v>
      </c>
      <c r="G228" s="12" t="n">
        <v>1693</v>
      </c>
      <c r="H228" s="13">
        <f>IFERROR(G228/F228,"")</f>
        <v/>
      </c>
      <c r="I228" s="12" t="n">
        <v>1534.25</v>
      </c>
      <c r="J228" s="13">
        <f>IFERROR(I228/F228,"")</f>
        <v/>
      </c>
      <c r="K228" s="44" t="n">
        <v>4</v>
      </c>
      <c r="L228" s="14">
        <f>IFERROR(K228/E228,"")</f>
        <v/>
      </c>
      <c r="M228" s="44" t="n">
        <v>0</v>
      </c>
      <c r="N228" s="15">
        <f>IFERROR(G228-I228,"")</f>
        <v/>
      </c>
      <c r="O228" s="43" t="inlineStr">
        <is>
          <t>08/07/2026</t>
        </is>
      </c>
      <c r="P228" s="16">
        <f>IF(SUMIFS('2. Utility Breakdown'!$T$6:$T$2000,'2. Utility Breakdown'!$A$6:$A$2000,$A228,'2. Utility Breakdown'!$G$6:$G$2000,"Y")=0,"",IFERROR(SUMIFS('2. Utility Breakdown'!$T$6:$T$2000,'2. Utility Breakdown'!$A$6:$A$2000,$A228,'2. Utility Breakdown'!$G$6:$G$2000,"Y")/INDEX('Property List'!$B$6:$B$35,MATCH($A228,'Property List'!$A$6:$A$35,0)),""))</f>
        <v/>
      </c>
      <c r="Q228" s="12" t="n">
        <v>19.84</v>
      </c>
      <c r="R228" s="15">
        <f>IF(OR(P228="",Q228=""),"",P228-Q228)</f>
        <v/>
      </c>
      <c r="S228" s="17" t="n"/>
    </row>
    <row r="229">
      <c r="A229" s="43" t="inlineStr">
        <is>
          <t>Establishment</t>
        </is>
      </c>
      <c r="B229" s="43" t="inlineStr">
        <is>
          <t>Houston Metro</t>
        </is>
      </c>
      <c r="C229" s="43" t="inlineStr">
        <is>
          <t>Y</t>
        </is>
      </c>
      <c r="D229" s="43" t="inlineStr">
        <is>
          <t>C4</t>
        </is>
      </c>
      <c r="E229" s="44" t="n">
        <v>2</v>
      </c>
      <c r="F229" s="44" t="n">
        <v>1790</v>
      </c>
      <c r="G229" s="12" t="n">
        <v>1703</v>
      </c>
      <c r="H229" s="13">
        <f>IFERROR(G229/F229,"")</f>
        <v/>
      </c>
      <c r="I229" s="12" t="n">
        <v>1561.5</v>
      </c>
      <c r="J229" s="13">
        <f>IFERROR(I229/F229,"")</f>
        <v/>
      </c>
      <c r="K229" s="44" t="n">
        <v>2</v>
      </c>
      <c r="L229" s="14">
        <f>IFERROR(K229/E229,"")</f>
        <v/>
      </c>
      <c r="M229" s="44" t="n">
        <v>0</v>
      </c>
      <c r="N229" s="15">
        <f>IFERROR(G229-I229,"")</f>
        <v/>
      </c>
      <c r="O229" s="43" t="inlineStr">
        <is>
          <t>08/07/2026</t>
        </is>
      </c>
      <c r="P229" s="16">
        <f>IF(SUMIFS('2. Utility Breakdown'!$T$6:$T$2000,'2. Utility Breakdown'!$A$6:$A$2000,$A229,'2. Utility Breakdown'!$G$6:$G$2000,"Y")=0,"",IFERROR(SUMIFS('2. Utility Breakdown'!$T$6:$T$2000,'2. Utility Breakdown'!$A$6:$A$2000,$A229,'2. Utility Breakdown'!$G$6:$G$2000,"Y")/INDEX('Property List'!$B$6:$B$35,MATCH($A229,'Property List'!$A$6:$A$35,0)),""))</f>
        <v/>
      </c>
      <c r="Q229" s="12" t="n">
        <v>19.84</v>
      </c>
      <c r="R229" s="15">
        <f>IF(OR(P229="",Q229=""),"",P229-Q229)</f>
        <v/>
      </c>
      <c r="S229" s="17" t="n"/>
    </row>
    <row r="230">
      <c r="A230" s="9" t="inlineStr">
        <is>
          <t>Establishment</t>
        </is>
      </c>
      <c r="B230" s="11" t="n"/>
      <c r="C230" s="11" t="n"/>
      <c r="D230" s="9" t="inlineStr">
        <is>
          <t>Property Total</t>
        </is>
      </c>
      <c r="E230" s="10">
        <f>SUM(E205:E229)</f>
        <v/>
      </c>
      <c r="F230" s="10">
        <f>IFERROR(SUMPRODUCT(E205:E229,F205:F229)/E230,"")</f>
        <v/>
      </c>
      <c r="G230" s="18">
        <f>IFERROR(SUMPRODUCT(E205:E229,G205:G229)/E230,"")</f>
        <v/>
      </c>
      <c r="H230" s="19">
        <f>IFERROR(G230/F230,"")</f>
        <v/>
      </c>
      <c r="I230" s="18">
        <f>IFERROR(SUMPRODUCT(E205:E229,I205:I229)/E230,"")</f>
        <v/>
      </c>
      <c r="J230" s="19">
        <f>IFERROR(I230/F230,"")</f>
        <v/>
      </c>
      <c r="K230" s="10">
        <f>SUM(K205:K229)</f>
        <v/>
      </c>
      <c r="L230" s="20">
        <f>IFERROR(K230/E230,"")</f>
        <v/>
      </c>
      <c r="M230" s="10">
        <f>SUM(M205:M229)</f>
        <v/>
      </c>
      <c r="N230" s="18">
        <f>IFERROR(G230-I230,"")</f>
        <v/>
      </c>
      <c r="O230" s="11" t="n"/>
      <c r="P230" s="21">
        <f>P229</f>
        <v/>
      </c>
      <c r="Q230" s="21">
        <f>Q229</f>
        <v/>
      </c>
      <c r="R230" s="18">
        <f>IF(OR(P230="",Q230=""),"",P230-Q230)</f>
        <v/>
      </c>
      <c r="S230" s="11" t="n"/>
    </row>
    <row r="231">
      <c r="A231" s="43" t="inlineStr">
        <is>
          <t>La Primavera</t>
        </is>
      </c>
      <c r="B231" s="43" t="inlineStr">
        <is>
          <t>Houston Metro</t>
        </is>
      </c>
      <c r="C231" s="43" t="inlineStr">
        <is>
          <t>Y</t>
        </is>
      </c>
      <c r="D231" s="43" t="inlineStr">
        <is>
          <t>1x1A-C</t>
        </is>
      </c>
      <c r="E231" s="44" t="n">
        <v>73</v>
      </c>
      <c r="F231" s="44" t="n">
        <v>570</v>
      </c>
      <c r="G231" s="12" t="n">
        <v>765.6799999999999</v>
      </c>
      <c r="H231" s="13">
        <f>IFERROR(G231/F231,"")</f>
        <v/>
      </c>
      <c r="I231" s="12" t="n">
        <v>767.85</v>
      </c>
      <c r="J231" s="13">
        <f>IFERROR(I231/F231,"")</f>
        <v/>
      </c>
      <c r="K231" s="44" t="n">
        <v>67</v>
      </c>
      <c r="L231" s="14">
        <f>IFERROR(K231/E231,"")</f>
        <v/>
      </c>
      <c r="M231" s="44" t="n">
        <v>3</v>
      </c>
      <c r="N231" s="15">
        <f>IFERROR(G231-I231,"")</f>
        <v/>
      </c>
      <c r="O231" s="43" t="inlineStr">
        <is>
          <t>08/07/2026</t>
        </is>
      </c>
      <c r="P231" s="16">
        <f>IF(SUMIFS('2. Utility Breakdown'!$T$6:$T$2000,'2. Utility Breakdown'!$A$6:$A$2000,$A231,'2. Utility Breakdown'!$G$6:$G$2000,"Y")=0,"",IFERROR(SUMIFS('2. Utility Breakdown'!$T$6:$T$2000,'2. Utility Breakdown'!$A$6:$A$2000,$A231,'2. Utility Breakdown'!$G$6:$G$2000,"Y")/INDEX('Property List'!$B$6:$B$35,MATCH($A231,'Property List'!$A$6:$A$35,0)),""))</f>
        <v/>
      </c>
      <c r="Q231" s="12" t="n">
        <v>0</v>
      </c>
      <c r="R231" s="15">
        <f>IF(OR(P231="",Q231=""),"",P231-Q231)</f>
        <v/>
      </c>
      <c r="S231" s="17" t="n"/>
    </row>
    <row r="232">
      <c r="A232" s="43" t="inlineStr">
        <is>
          <t>La Primavera</t>
        </is>
      </c>
      <c r="B232" s="43" t="inlineStr">
        <is>
          <t>Houston Metro</t>
        </is>
      </c>
      <c r="C232" s="43" t="inlineStr">
        <is>
          <t>Y</t>
        </is>
      </c>
      <c r="D232" s="43" t="inlineStr">
        <is>
          <t>1X1A-R</t>
        </is>
      </c>
      <c r="E232" s="44" t="n">
        <v>31</v>
      </c>
      <c r="F232" s="44" t="n">
        <v>570</v>
      </c>
      <c r="G232" s="12" t="n">
        <v>774.03</v>
      </c>
      <c r="H232" s="13">
        <f>IFERROR(G232/F232,"")</f>
        <v/>
      </c>
      <c r="I232" s="12" t="n">
        <v>765.3200000000001</v>
      </c>
      <c r="J232" s="13">
        <f>IFERROR(I232/F232,"")</f>
        <v/>
      </c>
      <c r="K232" s="44" t="n">
        <v>25</v>
      </c>
      <c r="L232" s="14">
        <f>IFERROR(K232/E232,"")</f>
        <v/>
      </c>
      <c r="M232" s="44" t="n">
        <v>3</v>
      </c>
      <c r="N232" s="15">
        <f>IFERROR(G232-I232,"")</f>
        <v/>
      </c>
      <c r="O232" s="43" t="inlineStr">
        <is>
          <t>08/07/2026</t>
        </is>
      </c>
      <c r="P232" s="16">
        <f>IF(SUMIFS('2. Utility Breakdown'!$T$6:$T$2000,'2. Utility Breakdown'!$A$6:$A$2000,$A232,'2. Utility Breakdown'!$G$6:$G$2000,"Y")=0,"",IFERROR(SUMIFS('2. Utility Breakdown'!$T$6:$T$2000,'2. Utility Breakdown'!$A$6:$A$2000,$A232,'2. Utility Breakdown'!$G$6:$G$2000,"Y")/INDEX('Property List'!$B$6:$B$35,MATCH($A232,'Property List'!$A$6:$A$35,0)),""))</f>
        <v/>
      </c>
      <c r="Q232" s="12" t="n">
        <v>0</v>
      </c>
      <c r="R232" s="15">
        <f>IF(OR(P232="",Q232=""),"",P232-Q232)</f>
        <v/>
      </c>
      <c r="S232" s="17" t="n"/>
    </row>
    <row r="233">
      <c r="A233" s="43" t="inlineStr">
        <is>
          <t>La Primavera</t>
        </is>
      </c>
      <c r="B233" s="43" t="inlineStr">
        <is>
          <t>Houston Metro</t>
        </is>
      </c>
      <c r="C233" s="43" t="inlineStr">
        <is>
          <t>Y</t>
        </is>
      </c>
      <c r="D233" s="43" t="inlineStr">
        <is>
          <t>1x1B-C</t>
        </is>
      </c>
      <c r="E233" s="44" t="n">
        <v>41</v>
      </c>
      <c r="F233" s="44" t="n">
        <v>661</v>
      </c>
      <c r="G233" s="12" t="n">
        <v>782.8</v>
      </c>
      <c r="H233" s="13">
        <f>IFERROR(G233/F233,"")</f>
        <v/>
      </c>
      <c r="I233" s="12" t="n">
        <v>809.61</v>
      </c>
      <c r="J233" s="13">
        <f>IFERROR(I233/F233,"")</f>
        <v/>
      </c>
      <c r="K233" s="44" t="n">
        <v>28</v>
      </c>
      <c r="L233" s="14">
        <f>IFERROR(K233/E233,"")</f>
        <v/>
      </c>
      <c r="M233" s="44" t="n">
        <v>2</v>
      </c>
      <c r="N233" s="15">
        <f>IFERROR(G233-I233,"")</f>
        <v/>
      </c>
      <c r="O233" s="43" t="inlineStr">
        <is>
          <t>08/07/2026</t>
        </is>
      </c>
      <c r="P233" s="16">
        <f>IF(SUMIFS('2. Utility Breakdown'!$T$6:$T$2000,'2. Utility Breakdown'!$A$6:$A$2000,$A233,'2. Utility Breakdown'!$G$6:$G$2000,"Y")=0,"",IFERROR(SUMIFS('2. Utility Breakdown'!$T$6:$T$2000,'2. Utility Breakdown'!$A$6:$A$2000,$A233,'2. Utility Breakdown'!$G$6:$G$2000,"Y")/INDEX('Property List'!$B$6:$B$35,MATCH($A233,'Property List'!$A$6:$A$35,0)),""))</f>
        <v/>
      </c>
      <c r="Q233" s="12" t="n">
        <v>0</v>
      </c>
      <c r="R233" s="15">
        <f>IF(OR(P233="",Q233=""),"",P233-Q233)</f>
        <v/>
      </c>
      <c r="S233" s="17" t="n"/>
    </row>
    <row r="234">
      <c r="A234" s="43" t="inlineStr">
        <is>
          <t>La Primavera</t>
        </is>
      </c>
      <c r="B234" s="43" t="inlineStr">
        <is>
          <t>Houston Metro</t>
        </is>
      </c>
      <c r="C234" s="43" t="inlineStr">
        <is>
          <t>Y</t>
        </is>
      </c>
      <c r="D234" s="43" t="inlineStr">
        <is>
          <t>1X1B-R</t>
        </is>
      </c>
      <c r="E234" s="44" t="n">
        <v>23</v>
      </c>
      <c r="F234" s="44" t="n">
        <v>661</v>
      </c>
      <c r="G234" s="12" t="n">
        <v>857.04</v>
      </c>
      <c r="H234" s="13">
        <f>IFERROR(G234/F234,"")</f>
        <v/>
      </c>
      <c r="I234" s="12" t="n">
        <v>809.33</v>
      </c>
      <c r="J234" s="13">
        <f>IFERROR(I234/F234,"")</f>
        <v/>
      </c>
      <c r="K234" s="44" t="n">
        <v>12</v>
      </c>
      <c r="L234" s="14">
        <f>IFERROR(K234/E234,"")</f>
        <v/>
      </c>
      <c r="M234" s="44" t="n">
        <v>1</v>
      </c>
      <c r="N234" s="15">
        <f>IFERROR(G234-I234,"")</f>
        <v/>
      </c>
      <c r="O234" s="43" t="inlineStr">
        <is>
          <t>08/07/2026</t>
        </is>
      </c>
      <c r="P234" s="16">
        <f>IF(SUMIFS('2. Utility Breakdown'!$T$6:$T$2000,'2. Utility Breakdown'!$A$6:$A$2000,$A234,'2. Utility Breakdown'!$G$6:$G$2000,"Y")=0,"",IFERROR(SUMIFS('2. Utility Breakdown'!$T$6:$T$2000,'2. Utility Breakdown'!$A$6:$A$2000,$A234,'2. Utility Breakdown'!$G$6:$G$2000,"Y")/INDEX('Property List'!$B$6:$B$35,MATCH($A234,'Property List'!$A$6:$A$35,0)),""))</f>
        <v/>
      </c>
      <c r="Q234" s="12" t="n">
        <v>0</v>
      </c>
      <c r="R234" s="15">
        <f>IF(OR(P234="",Q234=""),"",P234-Q234)</f>
        <v/>
      </c>
      <c r="S234" s="17" t="n"/>
    </row>
    <row r="235">
      <c r="A235" s="43" t="inlineStr">
        <is>
          <t>La Primavera</t>
        </is>
      </c>
      <c r="B235" s="43" t="inlineStr">
        <is>
          <t>Houston Metro</t>
        </is>
      </c>
      <c r="C235" s="43" t="inlineStr">
        <is>
          <t>Y</t>
        </is>
      </c>
      <c r="D235" s="43" t="inlineStr">
        <is>
          <t>2x1-C</t>
        </is>
      </c>
      <c r="E235" s="44" t="n">
        <v>31</v>
      </c>
      <c r="F235" s="44" t="n">
        <v>833</v>
      </c>
      <c r="G235" s="12" t="n">
        <v>1126.61</v>
      </c>
      <c r="H235" s="13">
        <f>IFERROR(G235/F235,"")</f>
        <v/>
      </c>
      <c r="I235" s="12" t="n">
        <v>1068.19</v>
      </c>
      <c r="J235" s="13">
        <f>IFERROR(I235/F235,"")</f>
        <v/>
      </c>
      <c r="K235" s="44" t="n">
        <v>16</v>
      </c>
      <c r="L235" s="14">
        <f>IFERROR(K235/E235,"")</f>
        <v/>
      </c>
      <c r="M235" s="44" t="n">
        <v>13</v>
      </c>
      <c r="N235" s="15">
        <f>IFERROR(G235-I235,"")</f>
        <v/>
      </c>
      <c r="O235" s="43" t="inlineStr">
        <is>
          <t>08/07/2026</t>
        </is>
      </c>
      <c r="P235" s="16">
        <f>IF(SUMIFS('2. Utility Breakdown'!$T$6:$T$2000,'2. Utility Breakdown'!$A$6:$A$2000,$A235,'2. Utility Breakdown'!$G$6:$G$2000,"Y")=0,"",IFERROR(SUMIFS('2. Utility Breakdown'!$T$6:$T$2000,'2. Utility Breakdown'!$A$6:$A$2000,$A235,'2. Utility Breakdown'!$G$6:$G$2000,"Y")/INDEX('Property List'!$B$6:$B$35,MATCH($A235,'Property List'!$A$6:$A$35,0)),""))</f>
        <v/>
      </c>
      <c r="Q235" s="12" t="n">
        <v>0</v>
      </c>
      <c r="R235" s="15">
        <f>IF(OR(P235="",Q235=""),"",P235-Q235)</f>
        <v/>
      </c>
      <c r="S235" s="17" t="n"/>
    </row>
    <row r="236">
      <c r="A236" s="43" t="inlineStr">
        <is>
          <t>La Primavera</t>
        </is>
      </c>
      <c r="B236" s="43" t="inlineStr">
        <is>
          <t>Houston Metro</t>
        </is>
      </c>
      <c r="C236" s="43" t="inlineStr">
        <is>
          <t>Y</t>
        </is>
      </c>
      <c r="D236" s="43" t="inlineStr">
        <is>
          <t>2X1-R</t>
        </is>
      </c>
      <c r="E236" s="44" t="n">
        <v>17</v>
      </c>
      <c r="F236" s="44" t="n">
        <v>833</v>
      </c>
      <c r="G236" s="12" t="n">
        <v>1155</v>
      </c>
      <c r="H236" s="13">
        <f>IFERROR(G236/F236,"")</f>
        <v/>
      </c>
      <c r="I236" s="12" t="n">
        <v>1010.29</v>
      </c>
      <c r="J236" s="13">
        <f>IFERROR(I236/F236,"")</f>
        <v/>
      </c>
      <c r="K236" s="44" t="n">
        <v>7</v>
      </c>
      <c r="L236" s="14">
        <f>IFERROR(K236/E236,"")</f>
        <v/>
      </c>
      <c r="M236" s="44" t="n">
        <v>7</v>
      </c>
      <c r="N236" s="15">
        <f>IFERROR(G236-I236,"")</f>
        <v/>
      </c>
      <c r="O236" s="43" t="inlineStr">
        <is>
          <t>08/07/2026</t>
        </is>
      </c>
      <c r="P236" s="16">
        <f>IF(SUMIFS('2. Utility Breakdown'!$T$6:$T$2000,'2. Utility Breakdown'!$A$6:$A$2000,$A236,'2. Utility Breakdown'!$G$6:$G$2000,"Y")=0,"",IFERROR(SUMIFS('2. Utility Breakdown'!$T$6:$T$2000,'2. Utility Breakdown'!$A$6:$A$2000,$A236,'2. Utility Breakdown'!$G$6:$G$2000,"Y")/INDEX('Property List'!$B$6:$B$35,MATCH($A236,'Property List'!$A$6:$A$35,0)),""))</f>
        <v/>
      </c>
      <c r="Q236" s="12" t="n">
        <v>0</v>
      </c>
      <c r="R236" s="15">
        <f>IF(OR(P236="",Q236=""),"",P236-Q236)</f>
        <v/>
      </c>
      <c r="S236" s="17" t="n"/>
    </row>
    <row r="237">
      <c r="A237" s="43" t="inlineStr">
        <is>
          <t>La Primavera</t>
        </is>
      </c>
      <c r="B237" s="43" t="inlineStr">
        <is>
          <t>Houston Metro</t>
        </is>
      </c>
      <c r="C237" s="43" t="inlineStr">
        <is>
          <t>Y</t>
        </is>
      </c>
      <c r="D237" s="43" t="inlineStr">
        <is>
          <t>2x2A-C</t>
        </is>
      </c>
      <c r="E237" s="44" t="n">
        <v>10</v>
      </c>
      <c r="F237" s="44" t="n">
        <v>910</v>
      </c>
      <c r="G237" s="12" t="n">
        <v>1175</v>
      </c>
      <c r="H237" s="13">
        <f>IFERROR(G237/F237,"")</f>
        <v/>
      </c>
      <c r="I237" s="12" t="n">
        <v>1143.43</v>
      </c>
      <c r="J237" s="13">
        <f>IFERROR(I237/F237,"")</f>
        <v/>
      </c>
      <c r="K237" s="44" t="n">
        <v>7</v>
      </c>
      <c r="L237" s="14">
        <f>IFERROR(K237/E237,"")</f>
        <v/>
      </c>
      <c r="M237" s="44" t="n">
        <v>2</v>
      </c>
      <c r="N237" s="15">
        <f>IFERROR(G237-I237,"")</f>
        <v/>
      </c>
      <c r="O237" s="43" t="inlineStr">
        <is>
          <t>08/07/2026</t>
        </is>
      </c>
      <c r="P237" s="16">
        <f>IF(SUMIFS('2. Utility Breakdown'!$T$6:$T$2000,'2. Utility Breakdown'!$A$6:$A$2000,$A237,'2. Utility Breakdown'!$G$6:$G$2000,"Y")=0,"",IFERROR(SUMIFS('2. Utility Breakdown'!$T$6:$T$2000,'2. Utility Breakdown'!$A$6:$A$2000,$A237,'2. Utility Breakdown'!$G$6:$G$2000,"Y")/INDEX('Property List'!$B$6:$B$35,MATCH($A237,'Property List'!$A$6:$A$35,0)),""))</f>
        <v/>
      </c>
      <c r="Q237" s="12" t="n">
        <v>0</v>
      </c>
      <c r="R237" s="15">
        <f>IF(OR(P237="",Q237=""),"",P237-Q237)</f>
        <v/>
      </c>
      <c r="S237" s="17" t="n"/>
    </row>
    <row r="238">
      <c r="A238" s="43" t="inlineStr">
        <is>
          <t>La Primavera</t>
        </is>
      </c>
      <c r="B238" s="43" t="inlineStr">
        <is>
          <t>Houston Metro</t>
        </is>
      </c>
      <c r="C238" s="43" t="inlineStr">
        <is>
          <t>Y</t>
        </is>
      </c>
      <c r="D238" s="43" t="inlineStr">
        <is>
          <t>2X2A-R</t>
        </is>
      </c>
      <c r="E238" s="44" t="n">
        <v>6</v>
      </c>
      <c r="F238" s="44" t="n">
        <v>910</v>
      </c>
      <c r="G238" s="12" t="n">
        <v>1245</v>
      </c>
      <c r="H238" s="13">
        <f>IFERROR(G238/F238,"")</f>
        <v/>
      </c>
      <c r="I238" s="12" t="n">
        <v>1177.75</v>
      </c>
      <c r="J238" s="13">
        <f>IFERROR(I238/F238,"")</f>
        <v/>
      </c>
      <c r="K238" s="44" t="n">
        <v>4</v>
      </c>
      <c r="L238" s="14">
        <f>IFERROR(K238/E238,"")</f>
        <v/>
      </c>
      <c r="M238" s="44" t="n">
        <v>3</v>
      </c>
      <c r="N238" s="15">
        <f>IFERROR(G238-I238,"")</f>
        <v/>
      </c>
      <c r="O238" s="43" t="inlineStr">
        <is>
          <t>08/07/2026</t>
        </is>
      </c>
      <c r="P238" s="16">
        <f>IF(SUMIFS('2. Utility Breakdown'!$T$6:$T$2000,'2. Utility Breakdown'!$A$6:$A$2000,$A238,'2. Utility Breakdown'!$G$6:$G$2000,"Y")=0,"",IFERROR(SUMIFS('2. Utility Breakdown'!$T$6:$T$2000,'2. Utility Breakdown'!$A$6:$A$2000,$A238,'2. Utility Breakdown'!$G$6:$G$2000,"Y")/INDEX('Property List'!$B$6:$B$35,MATCH($A238,'Property List'!$A$6:$A$35,0)),""))</f>
        <v/>
      </c>
      <c r="Q238" s="12" t="n">
        <v>0</v>
      </c>
      <c r="R238" s="15">
        <f>IF(OR(P238="",Q238=""),"",P238-Q238)</f>
        <v/>
      </c>
      <c r="S238" s="17" t="n"/>
    </row>
    <row r="239">
      <c r="A239" s="43" t="inlineStr">
        <is>
          <t>La Primavera</t>
        </is>
      </c>
      <c r="B239" s="43" t="inlineStr">
        <is>
          <t>Houston Metro</t>
        </is>
      </c>
      <c r="C239" s="43" t="inlineStr">
        <is>
          <t>Y</t>
        </is>
      </c>
      <c r="D239" s="43" t="inlineStr">
        <is>
          <t>2x2B-C</t>
        </is>
      </c>
      <c r="E239" s="44" t="n">
        <v>27</v>
      </c>
      <c r="F239" s="44" t="n">
        <v>910</v>
      </c>
      <c r="G239" s="12" t="n">
        <v>1180.56</v>
      </c>
      <c r="H239" s="13">
        <f>IFERROR(G239/F239,"")</f>
        <v/>
      </c>
      <c r="I239" s="12" t="n">
        <v>1143.65</v>
      </c>
      <c r="J239" s="13">
        <f>IFERROR(I239/F239,"")</f>
        <v/>
      </c>
      <c r="K239" s="44" t="n">
        <v>26</v>
      </c>
      <c r="L239" s="14">
        <f>IFERROR(K239/E239,"")</f>
        <v/>
      </c>
      <c r="M239" s="44" t="n">
        <v>0</v>
      </c>
      <c r="N239" s="15">
        <f>IFERROR(G239-I239,"")</f>
        <v/>
      </c>
      <c r="O239" s="43" t="inlineStr">
        <is>
          <t>08/07/2026</t>
        </is>
      </c>
      <c r="P239" s="16">
        <f>IF(SUMIFS('2. Utility Breakdown'!$T$6:$T$2000,'2. Utility Breakdown'!$A$6:$A$2000,$A239,'2. Utility Breakdown'!$G$6:$G$2000,"Y")=0,"",IFERROR(SUMIFS('2. Utility Breakdown'!$T$6:$T$2000,'2. Utility Breakdown'!$A$6:$A$2000,$A239,'2. Utility Breakdown'!$G$6:$G$2000,"Y")/INDEX('Property List'!$B$6:$B$35,MATCH($A239,'Property List'!$A$6:$A$35,0)),""))</f>
        <v/>
      </c>
      <c r="Q239" s="12" t="n">
        <v>0</v>
      </c>
      <c r="R239" s="15">
        <f>IF(OR(P239="",Q239=""),"",P239-Q239)</f>
        <v/>
      </c>
      <c r="S239" s="17" t="n"/>
    </row>
    <row r="240">
      <c r="A240" s="43" t="inlineStr">
        <is>
          <t>La Primavera</t>
        </is>
      </c>
      <c r="B240" s="43" t="inlineStr">
        <is>
          <t>Houston Metro</t>
        </is>
      </c>
      <c r="C240" s="43" t="inlineStr">
        <is>
          <t>Y</t>
        </is>
      </c>
      <c r="D240" s="43" t="inlineStr">
        <is>
          <t>2X2B-R</t>
        </is>
      </c>
      <c r="E240" s="44" t="n">
        <v>21</v>
      </c>
      <c r="F240" s="44" t="n">
        <v>910</v>
      </c>
      <c r="G240" s="12" t="n">
        <v>1245</v>
      </c>
      <c r="H240" s="13">
        <f>IFERROR(G240/F240,"")</f>
        <v/>
      </c>
      <c r="I240" s="12" t="n">
        <v>1179.61</v>
      </c>
      <c r="J240" s="13">
        <f>IFERROR(I240/F240,"")</f>
        <v/>
      </c>
      <c r="K240" s="44" t="n">
        <v>18</v>
      </c>
      <c r="L240" s="14">
        <f>IFERROR(K240/E240,"")</f>
        <v/>
      </c>
      <c r="M240" s="44" t="n">
        <v>3</v>
      </c>
      <c r="N240" s="15">
        <f>IFERROR(G240-I240,"")</f>
        <v/>
      </c>
      <c r="O240" s="43" t="inlineStr">
        <is>
          <t>08/07/2026</t>
        </is>
      </c>
      <c r="P240" s="16">
        <f>IF(SUMIFS('2. Utility Breakdown'!$T$6:$T$2000,'2. Utility Breakdown'!$A$6:$A$2000,$A240,'2. Utility Breakdown'!$G$6:$G$2000,"Y")=0,"",IFERROR(SUMIFS('2. Utility Breakdown'!$T$6:$T$2000,'2. Utility Breakdown'!$A$6:$A$2000,$A240,'2. Utility Breakdown'!$G$6:$G$2000,"Y")/INDEX('Property List'!$B$6:$B$35,MATCH($A240,'Property List'!$A$6:$A$35,0)),""))</f>
        <v/>
      </c>
      <c r="Q240" s="12" t="n">
        <v>0</v>
      </c>
      <c r="R240" s="15">
        <f>IF(OR(P240="",Q240=""),"",P240-Q240)</f>
        <v/>
      </c>
      <c r="S240" s="17" t="n"/>
    </row>
    <row r="241">
      <c r="A241" s="43" t="inlineStr">
        <is>
          <t>La Primavera</t>
        </is>
      </c>
      <c r="B241" s="43" t="inlineStr">
        <is>
          <t>Houston Metro</t>
        </is>
      </c>
      <c r="C241" s="43" t="inlineStr">
        <is>
          <t>Y</t>
        </is>
      </c>
      <c r="D241" s="43" t="inlineStr">
        <is>
          <t>3x2-C</t>
        </is>
      </c>
      <c r="E241" s="44" t="n">
        <v>25</v>
      </c>
      <c r="F241" s="44" t="n">
        <v>1205</v>
      </c>
      <c r="G241" s="12" t="n">
        <v>1380</v>
      </c>
      <c r="H241" s="13">
        <f>IFERROR(G241/F241,"")</f>
        <v/>
      </c>
      <c r="I241" s="12" t="n">
        <v>1320.11</v>
      </c>
      <c r="J241" s="13">
        <f>IFERROR(I241/F241,"")</f>
        <v/>
      </c>
      <c r="K241" s="44" t="n">
        <v>18</v>
      </c>
      <c r="L241" s="14">
        <f>IFERROR(K241/E241,"")</f>
        <v/>
      </c>
      <c r="M241" s="44" t="n">
        <v>8</v>
      </c>
      <c r="N241" s="15">
        <f>IFERROR(G241-I241,"")</f>
        <v/>
      </c>
      <c r="O241" s="43" t="inlineStr">
        <is>
          <t>08/07/2026</t>
        </is>
      </c>
      <c r="P241" s="16">
        <f>IF(SUMIFS('2. Utility Breakdown'!$T$6:$T$2000,'2. Utility Breakdown'!$A$6:$A$2000,$A241,'2. Utility Breakdown'!$G$6:$G$2000,"Y")=0,"",IFERROR(SUMIFS('2. Utility Breakdown'!$T$6:$T$2000,'2. Utility Breakdown'!$A$6:$A$2000,$A241,'2. Utility Breakdown'!$G$6:$G$2000,"Y")/INDEX('Property List'!$B$6:$B$35,MATCH($A241,'Property List'!$A$6:$A$35,0)),""))</f>
        <v/>
      </c>
      <c r="Q241" s="12" t="n">
        <v>0</v>
      </c>
      <c r="R241" s="15">
        <f>IF(OR(P241="",Q241=""),"",P241-Q241)</f>
        <v/>
      </c>
      <c r="S241" s="17" t="n"/>
    </row>
    <row r="242">
      <c r="A242" s="43" t="inlineStr">
        <is>
          <t>La Primavera</t>
        </is>
      </c>
      <c r="B242" s="43" t="inlineStr">
        <is>
          <t>Houston Metro</t>
        </is>
      </c>
      <c r="C242" s="43" t="inlineStr">
        <is>
          <t>Y</t>
        </is>
      </c>
      <c r="D242" s="43" t="inlineStr">
        <is>
          <t>3X2-R</t>
        </is>
      </c>
      <c r="E242" s="44" t="n">
        <v>23</v>
      </c>
      <c r="F242" s="44" t="n">
        <v>1205</v>
      </c>
      <c r="G242" s="12" t="n">
        <v>1428</v>
      </c>
      <c r="H242" s="13">
        <f>IFERROR(G242/F242,"")</f>
        <v/>
      </c>
      <c r="I242" s="12" t="n">
        <v>1397.95</v>
      </c>
      <c r="J242" s="13">
        <f>IFERROR(I242/F242,"")</f>
        <v/>
      </c>
      <c r="K242" s="44" t="n">
        <v>21</v>
      </c>
      <c r="L242" s="14">
        <f>IFERROR(K242/E242,"")</f>
        <v/>
      </c>
      <c r="M242" s="44" t="n">
        <v>3</v>
      </c>
      <c r="N242" s="15">
        <f>IFERROR(G242-I242,"")</f>
        <v/>
      </c>
      <c r="O242" s="43" t="inlineStr">
        <is>
          <t>08/07/2026</t>
        </is>
      </c>
      <c r="P242" s="16">
        <f>IF(SUMIFS('2. Utility Breakdown'!$T$6:$T$2000,'2. Utility Breakdown'!$A$6:$A$2000,$A242,'2. Utility Breakdown'!$G$6:$G$2000,"Y")=0,"",IFERROR(SUMIFS('2. Utility Breakdown'!$T$6:$T$2000,'2. Utility Breakdown'!$A$6:$A$2000,$A242,'2. Utility Breakdown'!$G$6:$G$2000,"Y")/INDEX('Property List'!$B$6:$B$35,MATCH($A242,'Property List'!$A$6:$A$35,0)),""))</f>
        <v/>
      </c>
      <c r="Q242" s="12" t="n">
        <v>0</v>
      </c>
      <c r="R242" s="15">
        <f>IF(OR(P242="",Q242=""),"",P242-Q242)</f>
        <v/>
      </c>
      <c r="S242" s="17" t="n"/>
    </row>
    <row r="243">
      <c r="A243" s="9" t="inlineStr">
        <is>
          <t>La Primavera</t>
        </is>
      </c>
      <c r="B243" s="11" t="n"/>
      <c r="C243" s="11" t="n"/>
      <c r="D243" s="9" t="inlineStr">
        <is>
          <t>Property Total</t>
        </is>
      </c>
      <c r="E243" s="10">
        <f>SUM(E231:E242)</f>
        <v/>
      </c>
      <c r="F243" s="10">
        <f>IFERROR(SUMPRODUCT(E231:E242,F231:F242)/E243,"")</f>
        <v/>
      </c>
      <c r="G243" s="18">
        <f>IFERROR(SUMPRODUCT(E231:E242,G231:G242)/E243,"")</f>
        <v/>
      </c>
      <c r="H243" s="19">
        <f>IFERROR(G243/F243,"")</f>
        <v/>
      </c>
      <c r="I243" s="18">
        <f>IFERROR(SUMPRODUCT(E231:E242,I231:I242)/E243,"")</f>
        <v/>
      </c>
      <c r="J243" s="19">
        <f>IFERROR(I243/F243,"")</f>
        <v/>
      </c>
      <c r="K243" s="10">
        <f>SUM(K231:K242)</f>
        <v/>
      </c>
      <c r="L243" s="20">
        <f>IFERROR(K243/E243,"")</f>
        <v/>
      </c>
      <c r="M243" s="10">
        <f>SUM(M231:M242)</f>
        <v/>
      </c>
      <c r="N243" s="18">
        <f>IFERROR(G243-I243,"")</f>
        <v/>
      </c>
      <c r="O243" s="11" t="n"/>
      <c r="P243" s="21">
        <f>P242</f>
        <v/>
      </c>
      <c r="Q243" s="21">
        <f>Q242</f>
        <v/>
      </c>
      <c r="R243" s="18">
        <f>IF(OR(P243="",Q243=""),"",P243-Q243)</f>
        <v/>
      </c>
      <c r="S243" s="11" t="n"/>
    </row>
    <row r="244">
      <c r="A244" s="43" t="inlineStr">
        <is>
          <t>Lakeside Forest</t>
        </is>
      </c>
      <c r="B244" s="43" t="inlineStr">
        <is>
          <t>Houston Metro</t>
        </is>
      </c>
      <c r="C244" s="43" t="inlineStr">
        <is>
          <t>Y</t>
        </is>
      </c>
      <c r="D244" s="43" t="inlineStr">
        <is>
          <t>F-R</t>
        </is>
      </c>
      <c r="E244" s="44" t="n">
        <v>17</v>
      </c>
      <c r="F244" s="44" t="n">
        <v>1240</v>
      </c>
      <c r="G244" s="12" t="n">
        <v>1204.76</v>
      </c>
      <c r="H244" s="13">
        <f>IFERROR(G244/F244,"")</f>
        <v/>
      </c>
      <c r="I244" s="12" t="n">
        <v>1257.11</v>
      </c>
      <c r="J244" s="13">
        <f>IFERROR(I244/F244,"")</f>
        <v/>
      </c>
      <c r="K244" s="44" t="n">
        <v>9</v>
      </c>
      <c r="L244" s="14">
        <f>IFERROR(K244/E244,"")</f>
        <v/>
      </c>
      <c r="M244" s="44" t="n">
        <v>7</v>
      </c>
      <c r="N244" s="15">
        <f>IFERROR(G244-I244,"")</f>
        <v/>
      </c>
      <c r="O244" s="43" t="inlineStr">
        <is>
          <t>08/07/2026</t>
        </is>
      </c>
      <c r="P244" s="16">
        <f>IF(SUMIFS('2. Utility Breakdown'!$T$6:$T$2000,'2. Utility Breakdown'!$A$6:$A$2000,$A244,'2. Utility Breakdown'!$G$6:$G$2000,"Y")=0,"",IFERROR(SUMIFS('2. Utility Breakdown'!$T$6:$T$2000,'2. Utility Breakdown'!$A$6:$A$2000,$A244,'2. Utility Breakdown'!$G$6:$G$2000,"Y")/INDEX('Property List'!$B$6:$B$35,MATCH($A244,'Property List'!$A$6:$A$35,0)),""))</f>
        <v/>
      </c>
      <c r="Q244" s="12" t="n">
        <v>3</v>
      </c>
      <c r="R244" s="15">
        <f>IF(OR(P244="",Q244=""),"",P244-Q244)</f>
        <v/>
      </c>
      <c r="S244" s="17" t="n"/>
    </row>
    <row r="245">
      <c r="A245" s="43" t="inlineStr">
        <is>
          <t>Lakeside Forest</t>
        </is>
      </c>
      <c r="B245" s="43" t="inlineStr">
        <is>
          <t>Houston Metro</t>
        </is>
      </c>
      <c r="C245" s="43" t="inlineStr">
        <is>
          <t>Y</t>
        </is>
      </c>
      <c r="D245" s="43" t="inlineStr">
        <is>
          <t>G</t>
        </is>
      </c>
      <c r="E245" s="44" t="n">
        <v>5</v>
      </c>
      <c r="F245" s="44" t="n">
        <v>1360</v>
      </c>
      <c r="G245" s="12" t="n">
        <v>1238</v>
      </c>
      <c r="H245" s="13">
        <f>IFERROR(G245/F245,"")</f>
        <v/>
      </c>
      <c r="I245" s="12" t="n">
        <v>1346.67</v>
      </c>
      <c r="J245" s="13">
        <f>IFERROR(I245/F245,"")</f>
        <v/>
      </c>
      <c r="K245" s="44" t="n">
        <v>3</v>
      </c>
      <c r="L245" s="14">
        <f>IFERROR(K245/E245,"")</f>
        <v/>
      </c>
      <c r="M245" s="44" t="n">
        <v>2</v>
      </c>
      <c r="N245" s="15">
        <f>IFERROR(G245-I245,"")</f>
        <v/>
      </c>
      <c r="O245" s="43" t="inlineStr">
        <is>
          <t>08/07/2026</t>
        </is>
      </c>
      <c r="P245" s="16">
        <f>IF(SUMIFS('2. Utility Breakdown'!$T$6:$T$2000,'2. Utility Breakdown'!$A$6:$A$2000,$A245,'2. Utility Breakdown'!$G$6:$G$2000,"Y")=0,"",IFERROR(SUMIFS('2. Utility Breakdown'!$T$6:$T$2000,'2. Utility Breakdown'!$A$6:$A$2000,$A245,'2. Utility Breakdown'!$G$6:$G$2000,"Y")/INDEX('Property List'!$B$6:$B$35,MATCH($A245,'Property List'!$A$6:$A$35,0)),""))</f>
        <v/>
      </c>
      <c r="Q245" s="12" t="n">
        <v>3</v>
      </c>
      <c r="R245" s="15">
        <f>IF(OR(P245="",Q245=""),"",P245-Q245)</f>
        <v/>
      </c>
      <c r="S245" s="17" t="n"/>
    </row>
    <row r="246">
      <c r="A246" s="43" t="inlineStr">
        <is>
          <t>Lakeside Forest</t>
        </is>
      </c>
      <c r="B246" s="43" t="inlineStr">
        <is>
          <t>Houston Metro</t>
        </is>
      </c>
      <c r="C246" s="43" t="inlineStr">
        <is>
          <t>Y</t>
        </is>
      </c>
      <c r="D246" s="43" t="inlineStr">
        <is>
          <t>C-TH</t>
        </is>
      </c>
      <c r="E246" s="44" t="n">
        <v>14</v>
      </c>
      <c r="F246" s="44" t="n">
        <v>768</v>
      </c>
      <c r="G246" s="12" t="n">
        <v>871.5700000000001</v>
      </c>
      <c r="H246" s="13">
        <f>IFERROR(G246/F246,"")</f>
        <v/>
      </c>
      <c r="I246" s="12" t="n">
        <v>905</v>
      </c>
      <c r="J246" s="13">
        <f>IFERROR(I246/F246,"")</f>
        <v/>
      </c>
      <c r="K246" s="44" t="n">
        <v>8</v>
      </c>
      <c r="L246" s="14">
        <f>IFERROR(K246/E246,"")</f>
        <v/>
      </c>
      <c r="M246" s="44" t="n">
        <v>7</v>
      </c>
      <c r="N246" s="15">
        <f>IFERROR(G246-I246,"")</f>
        <v/>
      </c>
      <c r="O246" s="43" t="inlineStr">
        <is>
          <t>08/07/2026</t>
        </is>
      </c>
      <c r="P246" s="16">
        <f>IF(SUMIFS('2. Utility Breakdown'!$T$6:$T$2000,'2. Utility Breakdown'!$A$6:$A$2000,$A246,'2. Utility Breakdown'!$G$6:$G$2000,"Y")=0,"",IFERROR(SUMIFS('2. Utility Breakdown'!$T$6:$T$2000,'2. Utility Breakdown'!$A$6:$A$2000,$A246,'2. Utility Breakdown'!$G$6:$G$2000,"Y")/INDEX('Property List'!$B$6:$B$35,MATCH($A246,'Property List'!$A$6:$A$35,0)),""))</f>
        <v/>
      </c>
      <c r="Q246" s="12" t="n">
        <v>3</v>
      </c>
      <c r="R246" s="15">
        <f>IF(OR(P246="",Q246=""),"",P246-Q246)</f>
        <v/>
      </c>
      <c r="S246" s="17" t="n"/>
    </row>
    <row r="247">
      <c r="A247" s="43" t="inlineStr">
        <is>
          <t>Lakeside Forest</t>
        </is>
      </c>
      <c r="B247" s="43" t="inlineStr">
        <is>
          <t>Houston Metro</t>
        </is>
      </c>
      <c r="C247" s="43" t="inlineStr">
        <is>
          <t>Y</t>
        </is>
      </c>
      <c r="D247" s="43" t="inlineStr">
        <is>
          <t>CTH-R</t>
        </is>
      </c>
      <c r="E247" s="44" t="n">
        <v>30</v>
      </c>
      <c r="F247" s="44" t="n">
        <v>768</v>
      </c>
      <c r="G247" s="12" t="n">
        <v>923</v>
      </c>
      <c r="H247" s="13">
        <f>IFERROR(G247/F247,"")</f>
        <v/>
      </c>
      <c r="I247" s="12" t="n">
        <v>965.42</v>
      </c>
      <c r="J247" s="13">
        <f>IFERROR(I247/F247,"")</f>
        <v/>
      </c>
      <c r="K247" s="44" t="n">
        <v>12</v>
      </c>
      <c r="L247" s="14">
        <f>IFERROR(K247/E247,"")</f>
        <v/>
      </c>
      <c r="M247" s="44" t="n">
        <v>17</v>
      </c>
      <c r="N247" s="15">
        <f>IFERROR(G247-I247,"")</f>
        <v/>
      </c>
      <c r="O247" s="43" t="inlineStr">
        <is>
          <t>08/07/2026</t>
        </is>
      </c>
      <c r="P247" s="16">
        <f>IF(SUMIFS('2. Utility Breakdown'!$T$6:$T$2000,'2. Utility Breakdown'!$A$6:$A$2000,$A247,'2. Utility Breakdown'!$G$6:$G$2000,"Y")=0,"",IFERROR(SUMIFS('2. Utility Breakdown'!$T$6:$T$2000,'2. Utility Breakdown'!$A$6:$A$2000,$A247,'2. Utility Breakdown'!$G$6:$G$2000,"Y")/INDEX('Property List'!$B$6:$B$35,MATCH($A247,'Property List'!$A$6:$A$35,0)),""))</f>
        <v/>
      </c>
      <c r="Q247" s="12" t="n">
        <v>3</v>
      </c>
      <c r="R247" s="15">
        <f>IF(OR(P247="",Q247=""),"",P247-Q247)</f>
        <v/>
      </c>
      <c r="S247" s="17" t="n"/>
    </row>
    <row r="248">
      <c r="A248" s="43" t="inlineStr">
        <is>
          <t>Lakeside Forest</t>
        </is>
      </c>
      <c r="B248" s="43" t="inlineStr">
        <is>
          <t>Houston Metro</t>
        </is>
      </c>
      <c r="C248" s="43" t="inlineStr">
        <is>
          <t>Y</t>
        </is>
      </c>
      <c r="D248" s="43" t="inlineStr">
        <is>
          <t>D</t>
        </is>
      </c>
      <c r="E248" s="44" t="n">
        <v>6</v>
      </c>
      <c r="F248" s="44" t="n">
        <v>967</v>
      </c>
      <c r="G248" s="12" t="n">
        <v>943</v>
      </c>
      <c r="H248" s="13">
        <f>IFERROR(G248/F248,"")</f>
        <v/>
      </c>
      <c r="I248" s="12" t="n">
        <v>953</v>
      </c>
      <c r="J248" s="13">
        <f>IFERROR(I248/F248,"")</f>
        <v/>
      </c>
      <c r="K248" s="44" t="n">
        <v>4</v>
      </c>
      <c r="L248" s="14">
        <f>IFERROR(K248/E248,"")</f>
        <v/>
      </c>
      <c r="M248" s="44" t="n">
        <v>0</v>
      </c>
      <c r="N248" s="15">
        <f>IFERROR(G248-I248,"")</f>
        <v/>
      </c>
      <c r="O248" s="43" t="inlineStr">
        <is>
          <t>08/07/2026</t>
        </is>
      </c>
      <c r="P248" s="16">
        <f>IF(SUMIFS('2. Utility Breakdown'!$T$6:$T$2000,'2. Utility Breakdown'!$A$6:$A$2000,$A248,'2. Utility Breakdown'!$G$6:$G$2000,"Y")=0,"",IFERROR(SUMIFS('2. Utility Breakdown'!$T$6:$T$2000,'2. Utility Breakdown'!$A$6:$A$2000,$A248,'2. Utility Breakdown'!$G$6:$G$2000,"Y")/INDEX('Property List'!$B$6:$B$35,MATCH($A248,'Property List'!$A$6:$A$35,0)),""))</f>
        <v/>
      </c>
      <c r="Q248" s="12" t="n">
        <v>3</v>
      </c>
      <c r="R248" s="15">
        <f>IF(OR(P248="",Q248=""),"",P248-Q248)</f>
        <v/>
      </c>
      <c r="S248" s="17" t="n"/>
    </row>
    <row r="249">
      <c r="A249" s="43" t="inlineStr">
        <is>
          <t>Lakeside Forest</t>
        </is>
      </c>
      <c r="B249" s="43" t="inlineStr">
        <is>
          <t>Houston Metro</t>
        </is>
      </c>
      <c r="C249" s="43" t="inlineStr">
        <is>
          <t>Y</t>
        </is>
      </c>
      <c r="D249" s="43" t="inlineStr">
        <is>
          <t>D-R</t>
        </is>
      </c>
      <c r="E249" s="44" t="n">
        <v>18</v>
      </c>
      <c r="F249" s="44" t="n">
        <v>967</v>
      </c>
      <c r="G249" s="12" t="n">
        <v>968</v>
      </c>
      <c r="H249" s="13">
        <f>IFERROR(G249/F249,"")</f>
        <v/>
      </c>
      <c r="I249" s="12" t="n">
        <v>985.27</v>
      </c>
      <c r="J249" s="13">
        <f>IFERROR(I249/F249,"")</f>
        <v/>
      </c>
      <c r="K249" s="44" t="n">
        <v>11</v>
      </c>
      <c r="L249" s="14">
        <f>IFERROR(K249/E249,"")</f>
        <v/>
      </c>
      <c r="M249" s="44" t="n">
        <v>6</v>
      </c>
      <c r="N249" s="15">
        <f>IFERROR(G249-I249,"")</f>
        <v/>
      </c>
      <c r="O249" s="43" t="inlineStr">
        <is>
          <t>08/07/2026</t>
        </is>
      </c>
      <c r="P249" s="16">
        <f>IF(SUMIFS('2. Utility Breakdown'!$T$6:$T$2000,'2. Utility Breakdown'!$A$6:$A$2000,$A249,'2. Utility Breakdown'!$G$6:$G$2000,"Y")=0,"",IFERROR(SUMIFS('2. Utility Breakdown'!$T$6:$T$2000,'2. Utility Breakdown'!$A$6:$A$2000,$A249,'2. Utility Breakdown'!$G$6:$G$2000,"Y")/INDEX('Property List'!$B$6:$B$35,MATCH($A249,'Property List'!$A$6:$A$35,0)),""))</f>
        <v/>
      </c>
      <c r="Q249" s="12" t="n">
        <v>3</v>
      </c>
      <c r="R249" s="15">
        <f>IF(OR(P249="",Q249=""),"",P249-Q249)</f>
        <v/>
      </c>
      <c r="S249" s="17" t="n"/>
    </row>
    <row r="250">
      <c r="A250" s="43" t="inlineStr">
        <is>
          <t>Lakeside Forest</t>
        </is>
      </c>
      <c r="B250" s="43" t="inlineStr">
        <is>
          <t>Houston Metro</t>
        </is>
      </c>
      <c r="C250" s="43" t="inlineStr">
        <is>
          <t>Y</t>
        </is>
      </c>
      <c r="D250" s="43" t="inlineStr">
        <is>
          <t>E</t>
        </is>
      </c>
      <c r="E250" s="44" t="n">
        <v>14</v>
      </c>
      <c r="F250" s="44" t="n">
        <v>1115</v>
      </c>
      <c r="G250" s="12" t="n">
        <v>1071.57</v>
      </c>
      <c r="H250" s="13">
        <f>IFERROR(G250/F250,"")</f>
        <v/>
      </c>
      <c r="I250" s="12" t="n">
        <v>1078.36</v>
      </c>
      <c r="J250" s="13">
        <f>IFERROR(I250/F250,"")</f>
        <v/>
      </c>
      <c r="K250" s="44" t="n">
        <v>14</v>
      </c>
      <c r="L250" s="14">
        <f>IFERROR(K250/E250,"")</f>
        <v/>
      </c>
      <c r="M250" s="44" t="n">
        <v>1</v>
      </c>
      <c r="N250" s="15">
        <f>IFERROR(G250-I250,"")</f>
        <v/>
      </c>
      <c r="O250" s="43" t="inlineStr">
        <is>
          <t>08/07/2026</t>
        </is>
      </c>
      <c r="P250" s="16">
        <f>IF(SUMIFS('2. Utility Breakdown'!$T$6:$T$2000,'2. Utility Breakdown'!$A$6:$A$2000,$A250,'2. Utility Breakdown'!$G$6:$G$2000,"Y")=0,"",IFERROR(SUMIFS('2. Utility Breakdown'!$T$6:$T$2000,'2. Utility Breakdown'!$A$6:$A$2000,$A250,'2. Utility Breakdown'!$G$6:$G$2000,"Y")/INDEX('Property List'!$B$6:$B$35,MATCH($A250,'Property List'!$A$6:$A$35,0)),""))</f>
        <v/>
      </c>
      <c r="Q250" s="12" t="n">
        <v>3</v>
      </c>
      <c r="R250" s="15">
        <f>IF(OR(P250="",Q250=""),"",P250-Q250)</f>
        <v/>
      </c>
      <c r="S250" s="17" t="n"/>
    </row>
    <row r="251">
      <c r="A251" s="43" t="inlineStr">
        <is>
          <t>Lakeside Forest</t>
        </is>
      </c>
      <c r="B251" s="43" t="inlineStr">
        <is>
          <t>Houston Metro</t>
        </is>
      </c>
      <c r="C251" s="43" t="inlineStr">
        <is>
          <t>Y</t>
        </is>
      </c>
      <c r="D251" s="43" t="inlineStr">
        <is>
          <t>E-R</t>
        </is>
      </c>
      <c r="E251" s="44" t="n">
        <v>16</v>
      </c>
      <c r="F251" s="44" t="n">
        <v>1115</v>
      </c>
      <c r="G251" s="12" t="n">
        <v>1121.13</v>
      </c>
      <c r="H251" s="13">
        <f>IFERROR(G251/F251,"")</f>
        <v/>
      </c>
      <c r="I251" s="12" t="n">
        <v>1110.6</v>
      </c>
      <c r="J251" s="13">
        <f>IFERROR(I251/F251,"")</f>
        <v/>
      </c>
      <c r="K251" s="44" t="n">
        <v>15</v>
      </c>
      <c r="L251" s="14">
        <f>IFERROR(K251/E251,"")</f>
        <v/>
      </c>
      <c r="M251" s="44" t="n">
        <v>1</v>
      </c>
      <c r="N251" s="15">
        <f>IFERROR(G251-I251,"")</f>
        <v/>
      </c>
      <c r="O251" s="43" t="inlineStr">
        <is>
          <t>08/07/2026</t>
        </is>
      </c>
      <c r="P251" s="16">
        <f>IF(SUMIFS('2. Utility Breakdown'!$T$6:$T$2000,'2. Utility Breakdown'!$A$6:$A$2000,$A251,'2. Utility Breakdown'!$G$6:$G$2000,"Y")=0,"",IFERROR(SUMIFS('2. Utility Breakdown'!$T$6:$T$2000,'2. Utility Breakdown'!$A$6:$A$2000,$A251,'2. Utility Breakdown'!$G$6:$G$2000,"Y")/INDEX('Property List'!$B$6:$B$35,MATCH($A251,'Property List'!$A$6:$A$35,0)),""))</f>
        <v/>
      </c>
      <c r="Q251" s="12" t="n">
        <v>3</v>
      </c>
      <c r="R251" s="15">
        <f>IF(OR(P251="",Q251=""),"",P251-Q251)</f>
        <v/>
      </c>
      <c r="S251" s="17" t="n"/>
    </row>
    <row r="252">
      <c r="A252" s="43" t="inlineStr">
        <is>
          <t>Lakeside Forest</t>
        </is>
      </c>
      <c r="B252" s="43" t="inlineStr">
        <is>
          <t>Houston Metro</t>
        </is>
      </c>
      <c r="C252" s="43" t="inlineStr">
        <is>
          <t>Y</t>
        </is>
      </c>
      <c r="D252" s="43" t="inlineStr">
        <is>
          <t>F</t>
        </is>
      </c>
      <c r="E252" s="44" t="n">
        <v>13</v>
      </c>
      <c r="F252" s="44" t="n">
        <v>1240</v>
      </c>
      <c r="G252" s="12" t="n">
        <v>1146.85</v>
      </c>
      <c r="H252" s="13">
        <f>IFERROR(G252/F252,"")</f>
        <v/>
      </c>
      <c r="I252" s="12" t="n">
        <v>1195.14</v>
      </c>
      <c r="J252" s="13">
        <f>IFERROR(I252/F252,"")</f>
        <v/>
      </c>
      <c r="K252" s="44" t="n">
        <v>7</v>
      </c>
      <c r="L252" s="14">
        <f>IFERROR(K252/E252,"")</f>
        <v/>
      </c>
      <c r="M252" s="44" t="n">
        <v>3</v>
      </c>
      <c r="N252" s="15">
        <f>IFERROR(G252-I252,"")</f>
        <v/>
      </c>
      <c r="O252" s="43" t="inlineStr">
        <is>
          <t>08/07/2026</t>
        </is>
      </c>
      <c r="P252" s="16">
        <f>IF(SUMIFS('2. Utility Breakdown'!$T$6:$T$2000,'2. Utility Breakdown'!$A$6:$A$2000,$A252,'2. Utility Breakdown'!$G$6:$G$2000,"Y")=0,"",IFERROR(SUMIFS('2. Utility Breakdown'!$T$6:$T$2000,'2. Utility Breakdown'!$A$6:$A$2000,$A252,'2. Utility Breakdown'!$G$6:$G$2000,"Y")/INDEX('Property List'!$B$6:$B$35,MATCH($A252,'Property List'!$A$6:$A$35,0)),""))</f>
        <v/>
      </c>
      <c r="Q252" s="12" t="n">
        <v>3</v>
      </c>
      <c r="R252" s="15">
        <f>IF(OR(P252="",Q252=""),"",P252-Q252)</f>
        <v/>
      </c>
      <c r="S252" s="17" t="n"/>
    </row>
    <row r="253">
      <c r="A253" s="43" t="inlineStr">
        <is>
          <t>Lakeside Forest</t>
        </is>
      </c>
      <c r="B253" s="43" t="inlineStr">
        <is>
          <t>Houston Metro</t>
        </is>
      </c>
      <c r="C253" s="43" t="inlineStr">
        <is>
          <t>Y</t>
        </is>
      </c>
      <c r="D253" s="43" t="inlineStr">
        <is>
          <t>G-R</t>
        </is>
      </c>
      <c r="E253" s="44" t="n">
        <v>12</v>
      </c>
      <c r="F253" s="44" t="n">
        <v>1360</v>
      </c>
      <c r="G253" s="12" t="n">
        <v>1272.17</v>
      </c>
      <c r="H253" s="13">
        <f>IFERROR(G253/F253,"")</f>
        <v/>
      </c>
      <c r="I253" s="12" t="n">
        <v>1328.78</v>
      </c>
      <c r="J253" s="13">
        <f>IFERROR(I253/F253,"")</f>
        <v/>
      </c>
      <c r="K253" s="44" t="n">
        <v>9</v>
      </c>
      <c r="L253" s="14">
        <f>IFERROR(K253/E253,"")</f>
        <v/>
      </c>
      <c r="M253" s="44" t="n">
        <v>2</v>
      </c>
      <c r="N253" s="15">
        <f>IFERROR(G253-I253,"")</f>
        <v/>
      </c>
      <c r="O253" s="43" t="inlineStr">
        <is>
          <t>08/07/2026</t>
        </is>
      </c>
      <c r="P253" s="16">
        <f>IF(SUMIFS('2. Utility Breakdown'!$T$6:$T$2000,'2. Utility Breakdown'!$A$6:$A$2000,$A253,'2. Utility Breakdown'!$G$6:$G$2000,"Y")=0,"",IFERROR(SUMIFS('2. Utility Breakdown'!$T$6:$T$2000,'2. Utility Breakdown'!$A$6:$A$2000,$A253,'2. Utility Breakdown'!$G$6:$G$2000,"Y")/INDEX('Property List'!$B$6:$B$35,MATCH($A253,'Property List'!$A$6:$A$35,0)),""))</f>
        <v/>
      </c>
      <c r="Q253" s="12" t="n">
        <v>3</v>
      </c>
      <c r="R253" s="15">
        <f>IF(OR(P253="",Q253=""),"",P253-Q253)</f>
        <v/>
      </c>
      <c r="S253" s="17" t="n"/>
    </row>
    <row r="254">
      <c r="A254" s="43" t="inlineStr">
        <is>
          <t>Lakeside Forest</t>
        </is>
      </c>
      <c r="B254" s="43" t="inlineStr">
        <is>
          <t>Houston Metro</t>
        </is>
      </c>
      <c r="C254" s="43" t="inlineStr">
        <is>
          <t>Y</t>
        </is>
      </c>
      <c r="D254" s="43" t="inlineStr">
        <is>
          <t>H</t>
        </is>
      </c>
      <c r="E254" s="44" t="n">
        <v>4</v>
      </c>
      <c r="F254" s="44" t="n">
        <v>1360</v>
      </c>
      <c r="G254" s="12" t="n">
        <v>1430.5</v>
      </c>
      <c r="H254" s="13">
        <f>IFERROR(G254/F254,"")</f>
        <v/>
      </c>
      <c r="I254" s="12" t="n">
        <v>1323</v>
      </c>
      <c r="J254" s="13">
        <f>IFERROR(I254/F254,"")</f>
        <v/>
      </c>
      <c r="K254" s="44" t="n">
        <v>1</v>
      </c>
      <c r="L254" s="14">
        <f>IFERROR(K254/E254,"")</f>
        <v/>
      </c>
      <c r="M254" s="44" t="n">
        <v>3</v>
      </c>
      <c r="N254" s="15">
        <f>IFERROR(G254-I254,"")</f>
        <v/>
      </c>
      <c r="O254" s="43" t="inlineStr">
        <is>
          <t>08/07/2026</t>
        </is>
      </c>
      <c r="P254" s="16">
        <f>IF(SUMIFS('2. Utility Breakdown'!$T$6:$T$2000,'2. Utility Breakdown'!$A$6:$A$2000,$A254,'2. Utility Breakdown'!$G$6:$G$2000,"Y")=0,"",IFERROR(SUMIFS('2. Utility Breakdown'!$T$6:$T$2000,'2. Utility Breakdown'!$A$6:$A$2000,$A254,'2. Utility Breakdown'!$G$6:$G$2000,"Y")/INDEX('Property List'!$B$6:$B$35,MATCH($A254,'Property List'!$A$6:$A$35,0)),""))</f>
        <v/>
      </c>
      <c r="Q254" s="12" t="n">
        <v>3</v>
      </c>
      <c r="R254" s="15">
        <f>IF(OR(P254="",Q254=""),"",P254-Q254)</f>
        <v/>
      </c>
      <c r="S254" s="17" t="n"/>
    </row>
    <row r="255">
      <c r="A255" s="43" t="inlineStr">
        <is>
          <t>Lakeside Forest</t>
        </is>
      </c>
      <c r="B255" s="43" t="inlineStr">
        <is>
          <t>Houston Metro</t>
        </is>
      </c>
      <c r="C255" s="43" t="inlineStr">
        <is>
          <t>Y</t>
        </is>
      </c>
      <c r="D255" s="43" t="inlineStr">
        <is>
          <t>H-R</t>
        </is>
      </c>
      <c r="E255" s="44" t="n">
        <v>13</v>
      </c>
      <c r="F255" s="44" t="n">
        <v>1360</v>
      </c>
      <c r="G255" s="12" t="n">
        <v>1483.38</v>
      </c>
      <c r="H255" s="13">
        <f>IFERROR(G255/F255,"")</f>
        <v/>
      </c>
      <c r="I255" s="12" t="n">
        <v>1413.36</v>
      </c>
      <c r="J255" s="13">
        <f>IFERROR(I255/F255,"")</f>
        <v/>
      </c>
      <c r="K255" s="44" t="n">
        <v>11</v>
      </c>
      <c r="L255" s="14">
        <f>IFERROR(K255/E255,"")</f>
        <v/>
      </c>
      <c r="M255" s="44" t="n">
        <v>0</v>
      </c>
      <c r="N255" s="15">
        <f>IFERROR(G255-I255,"")</f>
        <v/>
      </c>
      <c r="O255" s="43" t="inlineStr">
        <is>
          <t>08/07/2026</t>
        </is>
      </c>
      <c r="P255" s="16">
        <f>IF(SUMIFS('2. Utility Breakdown'!$T$6:$T$2000,'2. Utility Breakdown'!$A$6:$A$2000,$A255,'2. Utility Breakdown'!$G$6:$G$2000,"Y")=0,"",IFERROR(SUMIFS('2. Utility Breakdown'!$T$6:$T$2000,'2. Utility Breakdown'!$A$6:$A$2000,$A255,'2. Utility Breakdown'!$G$6:$G$2000,"Y")/INDEX('Property List'!$B$6:$B$35,MATCH($A255,'Property List'!$A$6:$A$35,0)),""))</f>
        <v/>
      </c>
      <c r="Q255" s="12" t="n">
        <v>3</v>
      </c>
      <c r="R255" s="15">
        <f>IF(OR(P255="",Q255=""),"",P255-Q255)</f>
        <v/>
      </c>
      <c r="S255" s="17" t="n"/>
    </row>
    <row r="256">
      <c r="A256" s="43" t="inlineStr">
        <is>
          <t>Lakeside Forest</t>
        </is>
      </c>
      <c r="B256" s="43" t="inlineStr">
        <is>
          <t>Houston Metro</t>
        </is>
      </c>
      <c r="C256" s="43" t="inlineStr">
        <is>
          <t>Y</t>
        </is>
      </c>
      <c r="D256" s="43" t="inlineStr">
        <is>
          <t>A</t>
        </is>
      </c>
      <c r="E256" s="44" t="n">
        <v>6</v>
      </c>
      <c r="F256" s="44" t="n">
        <v>670</v>
      </c>
      <c r="G256" s="12" t="n">
        <v>843</v>
      </c>
      <c r="H256" s="13">
        <f>IFERROR(G256/F256,"")</f>
        <v/>
      </c>
      <c r="I256" s="12" t="n">
        <v>822</v>
      </c>
      <c r="J256" s="13">
        <f>IFERROR(I256/F256,"")</f>
        <v/>
      </c>
      <c r="K256" s="44" t="n">
        <v>3</v>
      </c>
      <c r="L256" s="14">
        <f>IFERROR(K256/E256,"")</f>
        <v/>
      </c>
      <c r="M256" s="44" t="n">
        <v>2</v>
      </c>
      <c r="N256" s="15">
        <f>IFERROR(G256-I256,"")</f>
        <v/>
      </c>
      <c r="O256" s="43" t="inlineStr">
        <is>
          <t>08/07/2026</t>
        </is>
      </c>
      <c r="P256" s="16">
        <f>IF(SUMIFS('2. Utility Breakdown'!$T$6:$T$2000,'2. Utility Breakdown'!$A$6:$A$2000,$A256,'2. Utility Breakdown'!$G$6:$G$2000,"Y")=0,"",IFERROR(SUMIFS('2. Utility Breakdown'!$T$6:$T$2000,'2. Utility Breakdown'!$A$6:$A$2000,$A256,'2. Utility Breakdown'!$G$6:$G$2000,"Y")/INDEX('Property List'!$B$6:$B$35,MATCH($A256,'Property List'!$A$6:$A$35,0)),""))</f>
        <v/>
      </c>
      <c r="Q256" s="12" t="n">
        <v>3</v>
      </c>
      <c r="R256" s="15">
        <f>IF(OR(P256="",Q256=""),"",P256-Q256)</f>
        <v/>
      </c>
      <c r="S256" s="17" t="n"/>
    </row>
    <row r="257">
      <c r="A257" s="43" t="inlineStr">
        <is>
          <t>Lakeside Forest</t>
        </is>
      </c>
      <c r="B257" s="43" t="inlineStr">
        <is>
          <t>Houston Metro</t>
        </is>
      </c>
      <c r="C257" s="43" t="inlineStr">
        <is>
          <t>Y</t>
        </is>
      </c>
      <c r="D257" s="43" t="inlineStr">
        <is>
          <t>A-R</t>
        </is>
      </c>
      <c r="E257" s="44" t="n">
        <v>14</v>
      </c>
      <c r="F257" s="44" t="n">
        <v>670</v>
      </c>
      <c r="G257" s="12" t="n">
        <v>928.71</v>
      </c>
      <c r="H257" s="13">
        <f>IFERROR(G257/F257,"")</f>
        <v/>
      </c>
      <c r="I257" s="12" t="n">
        <v>1021.43</v>
      </c>
      <c r="J257" s="13">
        <f>IFERROR(I257/F257,"")</f>
        <v/>
      </c>
      <c r="K257" s="44" t="n">
        <v>7</v>
      </c>
      <c r="L257" s="14">
        <f>IFERROR(K257/E257,"")</f>
        <v/>
      </c>
      <c r="M257" s="44" t="n">
        <v>6</v>
      </c>
      <c r="N257" s="15">
        <f>IFERROR(G257-I257,"")</f>
        <v/>
      </c>
      <c r="O257" s="43" t="inlineStr">
        <is>
          <t>08/07/2026</t>
        </is>
      </c>
      <c r="P257" s="16">
        <f>IF(SUMIFS('2. Utility Breakdown'!$T$6:$T$2000,'2. Utility Breakdown'!$A$6:$A$2000,$A257,'2. Utility Breakdown'!$G$6:$G$2000,"Y")=0,"",IFERROR(SUMIFS('2. Utility Breakdown'!$T$6:$T$2000,'2. Utility Breakdown'!$A$6:$A$2000,$A257,'2. Utility Breakdown'!$G$6:$G$2000,"Y")/INDEX('Property List'!$B$6:$B$35,MATCH($A257,'Property List'!$A$6:$A$35,0)),""))</f>
        <v/>
      </c>
      <c r="Q257" s="12" t="n">
        <v>3</v>
      </c>
      <c r="R257" s="15">
        <f>IF(OR(P257="",Q257=""),"",P257-Q257)</f>
        <v/>
      </c>
      <c r="S257" s="17" t="n"/>
    </row>
    <row r="258">
      <c r="A258" s="43" t="inlineStr">
        <is>
          <t>Lakeside Forest</t>
        </is>
      </c>
      <c r="B258" s="43" t="inlineStr">
        <is>
          <t>Houston Metro</t>
        </is>
      </c>
      <c r="C258" s="43" t="inlineStr">
        <is>
          <t>Y</t>
        </is>
      </c>
      <c r="D258" s="43" t="inlineStr">
        <is>
          <t>B</t>
        </is>
      </c>
      <c r="E258" s="44" t="n">
        <v>10</v>
      </c>
      <c r="F258" s="44" t="n">
        <v>670</v>
      </c>
      <c r="G258" s="12" t="n">
        <v>868</v>
      </c>
      <c r="H258" s="13">
        <f>IFERROR(G258/F258,"")</f>
        <v/>
      </c>
      <c r="I258" s="12" t="n">
        <v>833</v>
      </c>
      <c r="J258" s="13">
        <f>IFERROR(I258/F258,"")</f>
        <v/>
      </c>
      <c r="K258" s="44" t="n">
        <v>6</v>
      </c>
      <c r="L258" s="14">
        <f>IFERROR(K258/E258,"")</f>
        <v/>
      </c>
      <c r="M258" s="44" t="n">
        <v>3</v>
      </c>
      <c r="N258" s="15">
        <f>IFERROR(G258-I258,"")</f>
        <v/>
      </c>
      <c r="O258" s="43" t="inlineStr">
        <is>
          <t>08/07/2026</t>
        </is>
      </c>
      <c r="P258" s="16">
        <f>IF(SUMIFS('2. Utility Breakdown'!$T$6:$T$2000,'2. Utility Breakdown'!$A$6:$A$2000,$A258,'2. Utility Breakdown'!$G$6:$G$2000,"Y")=0,"",IFERROR(SUMIFS('2. Utility Breakdown'!$T$6:$T$2000,'2. Utility Breakdown'!$A$6:$A$2000,$A258,'2. Utility Breakdown'!$G$6:$G$2000,"Y")/INDEX('Property List'!$B$6:$B$35,MATCH($A258,'Property List'!$A$6:$A$35,0)),""))</f>
        <v/>
      </c>
      <c r="Q258" s="12" t="n">
        <v>3</v>
      </c>
      <c r="R258" s="15">
        <f>IF(OR(P258="",Q258=""),"",P258-Q258)</f>
        <v/>
      </c>
      <c r="S258" s="17" t="n"/>
    </row>
    <row r="259">
      <c r="A259" s="43" t="inlineStr">
        <is>
          <t>Lakeside Forest</t>
        </is>
      </c>
      <c r="B259" s="43" t="inlineStr">
        <is>
          <t>Houston Metro</t>
        </is>
      </c>
      <c r="C259" s="43" t="inlineStr">
        <is>
          <t>Y</t>
        </is>
      </c>
      <c r="D259" s="43" t="inlineStr">
        <is>
          <t>B-R</t>
        </is>
      </c>
      <c r="E259" s="44" t="n">
        <v>10</v>
      </c>
      <c r="F259" s="44" t="n">
        <v>670</v>
      </c>
      <c r="G259" s="12" t="n">
        <v>943</v>
      </c>
      <c r="H259" s="13">
        <f>IFERROR(G259/F259,"")</f>
        <v/>
      </c>
      <c r="I259" s="12" t="n">
        <v>956.25</v>
      </c>
      <c r="J259" s="13">
        <f>IFERROR(I259/F259,"")</f>
        <v/>
      </c>
      <c r="K259" s="44" t="n">
        <v>4</v>
      </c>
      <c r="L259" s="14">
        <f>IFERROR(K259/E259,"")</f>
        <v/>
      </c>
      <c r="M259" s="44" t="n">
        <v>6</v>
      </c>
      <c r="N259" s="15">
        <f>IFERROR(G259-I259,"")</f>
        <v/>
      </c>
      <c r="O259" s="43" t="inlineStr">
        <is>
          <t>08/07/2026</t>
        </is>
      </c>
      <c r="P259" s="16">
        <f>IF(SUMIFS('2. Utility Breakdown'!$T$6:$T$2000,'2. Utility Breakdown'!$A$6:$A$2000,$A259,'2. Utility Breakdown'!$G$6:$G$2000,"Y")=0,"",IFERROR(SUMIFS('2. Utility Breakdown'!$T$6:$T$2000,'2. Utility Breakdown'!$A$6:$A$2000,$A259,'2. Utility Breakdown'!$G$6:$G$2000,"Y")/INDEX('Property List'!$B$6:$B$35,MATCH($A259,'Property List'!$A$6:$A$35,0)),""))</f>
        <v/>
      </c>
      <c r="Q259" s="12" t="n">
        <v>3</v>
      </c>
      <c r="R259" s="15">
        <f>IF(OR(P259="",Q259=""),"",P259-Q259)</f>
        <v/>
      </c>
      <c r="S259" s="17" t="n"/>
    </row>
    <row r="260">
      <c r="A260" s="43" t="inlineStr">
        <is>
          <t>Lakeside Forest</t>
        </is>
      </c>
      <c r="B260" s="43" t="inlineStr">
        <is>
          <t>Houston Metro</t>
        </is>
      </c>
      <c r="C260" s="43" t="inlineStr">
        <is>
          <t>Y</t>
        </is>
      </c>
      <c r="D260" s="43" t="inlineStr">
        <is>
          <t>ITH</t>
        </is>
      </c>
      <c r="E260" s="44" t="n">
        <v>18</v>
      </c>
      <c r="F260" s="44" t="n">
        <v>1340</v>
      </c>
      <c r="G260" s="12" t="n">
        <v>1420.78</v>
      </c>
      <c r="H260" s="13">
        <f>IFERROR(G260/F260,"")</f>
        <v/>
      </c>
      <c r="I260" s="12" t="n">
        <v>1455.8</v>
      </c>
      <c r="J260" s="13">
        <f>IFERROR(I260/F260,"")</f>
        <v/>
      </c>
      <c r="K260" s="44" t="n">
        <v>5</v>
      </c>
      <c r="L260" s="14">
        <f>IFERROR(K260/E260,"")</f>
        <v/>
      </c>
      <c r="M260" s="44" t="n">
        <v>12</v>
      </c>
      <c r="N260" s="15">
        <f>IFERROR(G260-I260,"")</f>
        <v/>
      </c>
      <c r="O260" s="43" t="inlineStr">
        <is>
          <t>08/07/2026</t>
        </is>
      </c>
      <c r="P260" s="16">
        <f>IF(SUMIFS('2. Utility Breakdown'!$T$6:$T$2000,'2. Utility Breakdown'!$A$6:$A$2000,$A260,'2. Utility Breakdown'!$G$6:$G$2000,"Y")=0,"",IFERROR(SUMIFS('2. Utility Breakdown'!$T$6:$T$2000,'2. Utility Breakdown'!$A$6:$A$2000,$A260,'2. Utility Breakdown'!$G$6:$G$2000,"Y")/INDEX('Property List'!$B$6:$B$35,MATCH($A260,'Property List'!$A$6:$A$35,0)),""))</f>
        <v/>
      </c>
      <c r="Q260" s="12" t="n">
        <v>3</v>
      </c>
      <c r="R260" s="15">
        <f>IF(OR(P260="",Q260=""),"",P260-Q260)</f>
        <v/>
      </c>
      <c r="S260" s="17" t="n"/>
    </row>
    <row r="261">
      <c r="A261" s="43" t="inlineStr">
        <is>
          <t>Lakeside Forest</t>
        </is>
      </c>
      <c r="B261" s="43" t="inlineStr">
        <is>
          <t>Houston Metro</t>
        </is>
      </c>
      <c r="C261" s="43" t="inlineStr">
        <is>
          <t>Y</t>
        </is>
      </c>
      <c r="D261" s="43" t="inlineStr">
        <is>
          <t>ITH-R</t>
        </is>
      </c>
      <c r="E261" s="44" t="n">
        <v>16</v>
      </c>
      <c r="F261" s="44" t="n">
        <v>1340</v>
      </c>
      <c r="G261" s="12" t="n">
        <v>1474.25</v>
      </c>
      <c r="H261" s="13">
        <f>IFERROR(G261/F261,"")</f>
        <v/>
      </c>
      <c r="I261" s="12" t="n">
        <v>1545.33</v>
      </c>
      <c r="J261" s="13">
        <f>IFERROR(I261/F261,"")</f>
        <v/>
      </c>
      <c r="K261" s="44" t="n">
        <v>9</v>
      </c>
      <c r="L261" s="14">
        <f>IFERROR(K261/E261,"")</f>
        <v/>
      </c>
      <c r="M261" s="44" t="n">
        <v>6</v>
      </c>
      <c r="N261" s="15">
        <f>IFERROR(G261-I261,"")</f>
        <v/>
      </c>
      <c r="O261" s="43" t="inlineStr">
        <is>
          <t>08/07/2026</t>
        </is>
      </c>
      <c r="P261" s="16">
        <f>IF(SUMIFS('2. Utility Breakdown'!$T$6:$T$2000,'2. Utility Breakdown'!$A$6:$A$2000,$A261,'2. Utility Breakdown'!$G$6:$G$2000,"Y")=0,"",IFERROR(SUMIFS('2. Utility Breakdown'!$T$6:$T$2000,'2. Utility Breakdown'!$A$6:$A$2000,$A261,'2. Utility Breakdown'!$G$6:$G$2000,"Y")/INDEX('Property List'!$B$6:$B$35,MATCH($A261,'Property List'!$A$6:$A$35,0)),""))</f>
        <v/>
      </c>
      <c r="Q261" s="12" t="n">
        <v>3</v>
      </c>
      <c r="R261" s="15">
        <f>IF(OR(P261="",Q261=""),"",P261-Q261)</f>
        <v/>
      </c>
      <c r="S261" s="17" t="n"/>
    </row>
    <row r="262">
      <c r="A262" s="43" t="inlineStr">
        <is>
          <t>Lakeside Forest</t>
        </is>
      </c>
      <c r="B262" s="43" t="inlineStr">
        <is>
          <t>Houston Metro</t>
        </is>
      </c>
      <c r="C262" s="43" t="inlineStr">
        <is>
          <t>Y</t>
        </is>
      </c>
      <c r="D262" s="43" t="inlineStr">
        <is>
          <t>J-R</t>
        </is>
      </c>
      <c r="E262" s="44" t="n">
        <v>4</v>
      </c>
      <c r="F262" s="44" t="n">
        <v>1500</v>
      </c>
      <c r="G262" s="12" t="n">
        <v>1780.5</v>
      </c>
      <c r="H262" s="13">
        <f>IFERROR(G262/F262,"")</f>
        <v/>
      </c>
      <c r="I262" s="12" t="n">
        <v>1742.25</v>
      </c>
      <c r="J262" s="13">
        <f>IFERROR(I262/F262,"")</f>
        <v/>
      </c>
      <c r="K262" s="44" t="n">
        <v>4</v>
      </c>
      <c r="L262" s="14">
        <f>IFERROR(K262/E262,"")</f>
        <v/>
      </c>
      <c r="M262" s="44" t="n">
        <v>1</v>
      </c>
      <c r="N262" s="15">
        <f>IFERROR(G262-I262,"")</f>
        <v/>
      </c>
      <c r="O262" s="43" t="inlineStr">
        <is>
          <t>08/07/2026</t>
        </is>
      </c>
      <c r="P262" s="16">
        <f>IF(SUMIFS('2. Utility Breakdown'!$T$6:$T$2000,'2. Utility Breakdown'!$A$6:$A$2000,$A262,'2. Utility Breakdown'!$G$6:$G$2000,"Y")=0,"",IFERROR(SUMIFS('2. Utility Breakdown'!$T$6:$T$2000,'2. Utility Breakdown'!$A$6:$A$2000,$A262,'2. Utility Breakdown'!$G$6:$G$2000,"Y")/INDEX('Property List'!$B$6:$B$35,MATCH($A262,'Property List'!$A$6:$A$35,0)),""))</f>
        <v/>
      </c>
      <c r="Q262" s="12" t="n">
        <v>3</v>
      </c>
      <c r="R262" s="15">
        <f>IF(OR(P262="",Q262=""),"",P262-Q262)</f>
        <v/>
      </c>
      <c r="S262" s="17" t="n"/>
    </row>
    <row r="263">
      <c r="A263" s="9" t="inlineStr">
        <is>
          <t>Lakeside Forest</t>
        </is>
      </c>
      <c r="B263" s="11" t="n"/>
      <c r="C263" s="11" t="n"/>
      <c r="D263" s="9" t="inlineStr">
        <is>
          <t>Property Total</t>
        </is>
      </c>
      <c r="E263" s="10">
        <f>SUM(E244:E262)</f>
        <v/>
      </c>
      <c r="F263" s="10">
        <f>IFERROR(SUMPRODUCT(E244:E262,F244:F262)/E263,"")</f>
        <v/>
      </c>
      <c r="G263" s="18">
        <f>IFERROR(SUMPRODUCT(E244:E262,G244:G262)/E263,"")</f>
        <v/>
      </c>
      <c r="H263" s="19">
        <f>IFERROR(G263/F263,"")</f>
        <v/>
      </c>
      <c r="I263" s="18">
        <f>IFERROR(SUMPRODUCT(E244:E262,I244:I262)/E263,"")</f>
        <v/>
      </c>
      <c r="J263" s="19">
        <f>IFERROR(I263/F263,"")</f>
        <v/>
      </c>
      <c r="K263" s="10">
        <f>SUM(K244:K262)</f>
        <v/>
      </c>
      <c r="L263" s="20">
        <f>IFERROR(K263/E263,"")</f>
        <v/>
      </c>
      <c r="M263" s="10">
        <f>SUM(M244:M262)</f>
        <v/>
      </c>
      <c r="N263" s="18">
        <f>IFERROR(G263-I263,"")</f>
        <v/>
      </c>
      <c r="O263" s="11" t="n"/>
      <c r="P263" s="21">
        <f>P262</f>
        <v/>
      </c>
      <c r="Q263" s="21">
        <f>Q262</f>
        <v/>
      </c>
      <c r="R263" s="18">
        <f>IF(OR(P263="",Q263=""),"",P263-Q263)</f>
        <v/>
      </c>
      <c r="S263" s="11" t="n"/>
    </row>
    <row r="264">
      <c r="A264" s="43" t="inlineStr">
        <is>
          <t>Marina Club</t>
        </is>
      </c>
      <c r="B264" s="43" t="inlineStr">
        <is>
          <t>Houston Metro</t>
        </is>
      </c>
      <c r="C264" s="43" t="inlineStr">
        <is>
          <t>Y</t>
        </is>
      </c>
      <c r="D264" s="43" t="inlineStr">
        <is>
          <t>A1-R</t>
        </is>
      </c>
      <c r="E264" s="44" t="n">
        <v>5</v>
      </c>
      <c r="F264" s="44" t="n">
        <v>525</v>
      </c>
      <c r="G264" s="12" t="n">
        <v>686</v>
      </c>
      <c r="H264" s="13">
        <f>IFERROR(G264/F264,"")</f>
        <v/>
      </c>
      <c r="I264" s="12" t="n">
        <v>647</v>
      </c>
      <c r="J264" s="13">
        <f>IFERROR(I264/F264,"")</f>
        <v/>
      </c>
      <c r="K264" s="44" t="n">
        <v>4</v>
      </c>
      <c r="L264" s="14">
        <f>IFERROR(K264/E264,"")</f>
        <v/>
      </c>
      <c r="M264" s="44" t="n">
        <v>0</v>
      </c>
      <c r="N264" s="15">
        <f>IFERROR(G264-I264,"")</f>
        <v/>
      </c>
      <c r="O264" s="43" t="inlineStr">
        <is>
          <t>08/07/2026</t>
        </is>
      </c>
      <c r="P264" s="16">
        <f>IF(SUMIFS('2. Utility Breakdown'!$T$6:$T$2000,'2. Utility Breakdown'!$A$6:$A$2000,$A264,'2. Utility Breakdown'!$G$6:$G$2000,"Y")=0,"",IFERROR(SUMIFS('2. Utility Breakdown'!$T$6:$T$2000,'2. Utility Breakdown'!$A$6:$A$2000,$A264,'2. Utility Breakdown'!$G$6:$G$2000,"Y")/INDEX('Property List'!$B$6:$B$35,MATCH($A264,'Property List'!$A$6:$A$35,0)),""))</f>
        <v/>
      </c>
      <c r="Q264" s="12" t="n">
        <v>0</v>
      </c>
      <c r="R264" s="15">
        <f>IF(OR(P264="",Q264=""),"",P264-Q264)</f>
        <v/>
      </c>
      <c r="S264" s="17" t="n"/>
    </row>
    <row r="265">
      <c r="A265" s="43" t="inlineStr">
        <is>
          <t>Marina Club</t>
        </is>
      </c>
      <c r="B265" s="43" t="inlineStr">
        <is>
          <t>Houston Metro</t>
        </is>
      </c>
      <c r="C265" s="43" t="inlineStr">
        <is>
          <t>Y</t>
        </is>
      </c>
      <c r="D265" s="43" t="inlineStr">
        <is>
          <t>A2-R</t>
        </is>
      </c>
      <c r="E265" s="44" t="n">
        <v>1</v>
      </c>
      <c r="F265" s="44" t="n">
        <v>550</v>
      </c>
      <c r="G265" s="12" t="n">
        <v>760</v>
      </c>
      <c r="H265" s="13">
        <f>IFERROR(G265/F265,"")</f>
        <v/>
      </c>
      <c r="I265" s="12" t="n">
        <v>745</v>
      </c>
      <c r="J265" s="13">
        <f>IFERROR(I265/F265,"")</f>
        <v/>
      </c>
      <c r="K265" s="44" t="n">
        <v>1</v>
      </c>
      <c r="L265" s="14">
        <f>IFERROR(K265/E265,"")</f>
        <v/>
      </c>
      <c r="M265" s="44" t="n">
        <v>0</v>
      </c>
      <c r="N265" s="15">
        <f>IFERROR(G265-I265,"")</f>
        <v/>
      </c>
      <c r="O265" s="43" t="inlineStr">
        <is>
          <t>08/07/2026</t>
        </is>
      </c>
      <c r="P265" s="16">
        <f>IF(SUMIFS('2. Utility Breakdown'!$T$6:$T$2000,'2. Utility Breakdown'!$A$6:$A$2000,$A265,'2. Utility Breakdown'!$G$6:$G$2000,"Y")=0,"",IFERROR(SUMIFS('2. Utility Breakdown'!$T$6:$T$2000,'2. Utility Breakdown'!$A$6:$A$2000,$A265,'2. Utility Breakdown'!$G$6:$G$2000,"Y")/INDEX('Property List'!$B$6:$B$35,MATCH($A265,'Property List'!$A$6:$A$35,0)),""))</f>
        <v/>
      </c>
      <c r="Q265" s="12" t="n">
        <v>0</v>
      </c>
      <c r="R265" s="15">
        <f>IF(OR(P265="",Q265=""),"",P265-Q265)</f>
        <v/>
      </c>
      <c r="S265" s="17" t="n"/>
    </row>
    <row r="266">
      <c r="A266" s="43" t="inlineStr">
        <is>
          <t>Marina Club</t>
        </is>
      </c>
      <c r="B266" s="43" t="inlineStr">
        <is>
          <t>Houston Metro</t>
        </is>
      </c>
      <c r="C266" s="43" t="inlineStr">
        <is>
          <t>Y</t>
        </is>
      </c>
      <c r="D266" s="43" t="inlineStr">
        <is>
          <t>A3-C</t>
        </is>
      </c>
      <c r="E266" s="44" t="n">
        <v>8</v>
      </c>
      <c r="F266" s="44" t="n">
        <v>676</v>
      </c>
      <c r="G266" s="12" t="n">
        <v>770</v>
      </c>
      <c r="H266" s="13">
        <f>IFERROR(G266/F266,"")</f>
        <v/>
      </c>
      <c r="I266" s="12" t="n">
        <v>735</v>
      </c>
      <c r="J266" s="13">
        <f>IFERROR(I266/F266,"")</f>
        <v/>
      </c>
      <c r="K266" s="44" t="n">
        <v>2</v>
      </c>
      <c r="L266" s="14">
        <f>IFERROR(K266/E266,"")</f>
        <v/>
      </c>
      <c r="M266" s="44" t="n">
        <v>4</v>
      </c>
      <c r="N266" s="15">
        <f>IFERROR(G266-I266,"")</f>
        <v/>
      </c>
      <c r="O266" s="43" t="inlineStr">
        <is>
          <t>08/07/2026</t>
        </is>
      </c>
      <c r="P266" s="16">
        <f>IF(SUMIFS('2. Utility Breakdown'!$T$6:$T$2000,'2. Utility Breakdown'!$A$6:$A$2000,$A266,'2. Utility Breakdown'!$G$6:$G$2000,"Y")=0,"",IFERROR(SUMIFS('2. Utility Breakdown'!$T$6:$T$2000,'2. Utility Breakdown'!$A$6:$A$2000,$A266,'2. Utility Breakdown'!$G$6:$G$2000,"Y")/INDEX('Property List'!$B$6:$B$35,MATCH($A266,'Property List'!$A$6:$A$35,0)),""))</f>
        <v/>
      </c>
      <c r="Q266" s="12" t="n">
        <v>0</v>
      </c>
      <c r="R266" s="15">
        <f>IF(OR(P266="",Q266=""),"",P266-Q266)</f>
        <v/>
      </c>
      <c r="S266" s="17" t="n"/>
    </row>
    <row r="267">
      <c r="A267" s="43" t="inlineStr">
        <is>
          <t>Marina Club</t>
        </is>
      </c>
      <c r="B267" s="43" t="inlineStr">
        <is>
          <t>Houston Metro</t>
        </is>
      </c>
      <c r="C267" s="43" t="inlineStr">
        <is>
          <t>Y</t>
        </is>
      </c>
      <c r="D267" s="43" t="inlineStr">
        <is>
          <t>A3-R</t>
        </is>
      </c>
      <c r="E267" s="44" t="n">
        <v>20</v>
      </c>
      <c r="F267" s="44" t="n">
        <v>676</v>
      </c>
      <c r="G267" s="12" t="n">
        <v>790</v>
      </c>
      <c r="H267" s="13">
        <f>IFERROR(G267/F267,"")</f>
        <v/>
      </c>
      <c r="I267" s="12" t="n">
        <v>750.45</v>
      </c>
      <c r="J267" s="13">
        <f>IFERROR(I267/F267,"")</f>
        <v/>
      </c>
      <c r="K267" s="44" t="n">
        <v>11</v>
      </c>
      <c r="L267" s="14">
        <f>IFERROR(K267/E267,"")</f>
        <v/>
      </c>
      <c r="M267" s="44" t="n">
        <v>9</v>
      </c>
      <c r="N267" s="15">
        <f>IFERROR(G267-I267,"")</f>
        <v/>
      </c>
      <c r="O267" s="43" t="inlineStr">
        <is>
          <t>08/07/2026</t>
        </is>
      </c>
      <c r="P267" s="16">
        <f>IF(SUMIFS('2. Utility Breakdown'!$T$6:$T$2000,'2. Utility Breakdown'!$A$6:$A$2000,$A267,'2. Utility Breakdown'!$G$6:$G$2000,"Y")=0,"",IFERROR(SUMIFS('2. Utility Breakdown'!$T$6:$T$2000,'2. Utility Breakdown'!$A$6:$A$2000,$A267,'2. Utility Breakdown'!$G$6:$G$2000,"Y")/INDEX('Property List'!$B$6:$B$35,MATCH($A267,'Property List'!$A$6:$A$35,0)),""))</f>
        <v/>
      </c>
      <c r="Q267" s="12" t="n">
        <v>0</v>
      </c>
      <c r="R267" s="15">
        <f>IF(OR(P267="",Q267=""),"",P267-Q267)</f>
        <v/>
      </c>
      <c r="S267" s="17" t="n"/>
    </row>
    <row r="268">
      <c r="A268" s="43" t="inlineStr">
        <is>
          <t>Marina Club</t>
        </is>
      </c>
      <c r="B268" s="43" t="inlineStr">
        <is>
          <t>Houston Metro</t>
        </is>
      </c>
      <c r="C268" s="43" t="inlineStr">
        <is>
          <t>Y</t>
        </is>
      </c>
      <c r="D268" s="43" t="inlineStr">
        <is>
          <t>A4-C</t>
        </is>
      </c>
      <c r="E268" s="44" t="n">
        <v>2</v>
      </c>
      <c r="F268" s="44" t="n">
        <v>720</v>
      </c>
      <c r="G268" s="12" t="n">
        <v>790</v>
      </c>
      <c r="H268" s="13">
        <f>IFERROR(G268/F268,"")</f>
        <v/>
      </c>
      <c r="I268" s="12" t="n">
        <v>819</v>
      </c>
      <c r="J268" s="13">
        <f>IFERROR(I268/F268,"")</f>
        <v/>
      </c>
      <c r="K268" s="44" t="n">
        <v>2</v>
      </c>
      <c r="L268" s="14">
        <f>IFERROR(K268/E268,"")</f>
        <v/>
      </c>
      <c r="M268" s="44" t="n">
        <v>0</v>
      </c>
      <c r="N268" s="15">
        <f>IFERROR(G268-I268,"")</f>
        <v/>
      </c>
      <c r="O268" s="43" t="inlineStr">
        <is>
          <t>08/07/2026</t>
        </is>
      </c>
      <c r="P268" s="16">
        <f>IF(SUMIFS('2. Utility Breakdown'!$T$6:$T$2000,'2. Utility Breakdown'!$A$6:$A$2000,$A268,'2. Utility Breakdown'!$G$6:$G$2000,"Y")=0,"",IFERROR(SUMIFS('2. Utility Breakdown'!$T$6:$T$2000,'2. Utility Breakdown'!$A$6:$A$2000,$A268,'2. Utility Breakdown'!$G$6:$G$2000,"Y")/INDEX('Property List'!$B$6:$B$35,MATCH($A268,'Property List'!$A$6:$A$35,0)),""))</f>
        <v/>
      </c>
      <c r="Q268" s="12" t="n">
        <v>0</v>
      </c>
      <c r="R268" s="15">
        <f>IF(OR(P268="",Q268=""),"",P268-Q268)</f>
        <v/>
      </c>
      <c r="S268" s="17" t="n"/>
    </row>
    <row r="269">
      <c r="A269" s="43" t="inlineStr">
        <is>
          <t>Marina Club</t>
        </is>
      </c>
      <c r="B269" s="43" t="inlineStr">
        <is>
          <t>Houston Metro</t>
        </is>
      </c>
      <c r="C269" s="43" t="inlineStr">
        <is>
          <t>Y</t>
        </is>
      </c>
      <c r="D269" s="43" t="inlineStr">
        <is>
          <t>A4-R</t>
        </is>
      </c>
      <c r="E269" s="44" t="n">
        <v>18</v>
      </c>
      <c r="F269" s="44" t="n">
        <v>720</v>
      </c>
      <c r="G269" s="12" t="n">
        <v>810</v>
      </c>
      <c r="H269" s="13">
        <f>IFERROR(G269/F269,"")</f>
        <v/>
      </c>
      <c r="I269" s="12" t="n">
        <v>799.29</v>
      </c>
      <c r="J269" s="13">
        <f>IFERROR(I269/F269,"")</f>
        <v/>
      </c>
      <c r="K269" s="44" t="n">
        <v>14</v>
      </c>
      <c r="L269" s="14">
        <f>IFERROR(K269/E269,"")</f>
        <v/>
      </c>
      <c r="M269" s="44" t="n">
        <v>3</v>
      </c>
      <c r="N269" s="15">
        <f>IFERROR(G269-I269,"")</f>
        <v/>
      </c>
      <c r="O269" s="43" t="inlineStr">
        <is>
          <t>08/07/2026</t>
        </is>
      </c>
      <c r="P269" s="16">
        <f>IF(SUMIFS('2. Utility Breakdown'!$T$6:$T$2000,'2. Utility Breakdown'!$A$6:$A$2000,$A269,'2. Utility Breakdown'!$G$6:$G$2000,"Y")=0,"",IFERROR(SUMIFS('2. Utility Breakdown'!$T$6:$T$2000,'2. Utility Breakdown'!$A$6:$A$2000,$A269,'2. Utility Breakdown'!$G$6:$G$2000,"Y")/INDEX('Property List'!$B$6:$B$35,MATCH($A269,'Property List'!$A$6:$A$35,0)),""))</f>
        <v/>
      </c>
      <c r="Q269" s="12" t="n">
        <v>0</v>
      </c>
      <c r="R269" s="15">
        <f>IF(OR(P269="",Q269=""),"",P269-Q269)</f>
        <v/>
      </c>
      <c r="S269" s="17" t="n"/>
    </row>
    <row r="270">
      <c r="A270" s="43" t="inlineStr">
        <is>
          <t>Marina Club</t>
        </is>
      </c>
      <c r="B270" s="43" t="inlineStr">
        <is>
          <t>Houston Metro</t>
        </is>
      </c>
      <c r="C270" s="43" t="inlineStr">
        <is>
          <t>Y</t>
        </is>
      </c>
      <c r="D270" s="43" t="inlineStr">
        <is>
          <t>A5-C</t>
        </is>
      </c>
      <c r="E270" s="44" t="n">
        <v>1</v>
      </c>
      <c r="F270" s="44" t="n">
        <v>800</v>
      </c>
      <c r="G270" s="12" t="n">
        <v>831</v>
      </c>
      <c r="H270" s="13">
        <f>IFERROR(G270/F270,"")</f>
        <v/>
      </c>
      <c r="I270" s="12" t="n">
        <v>755</v>
      </c>
      <c r="J270" s="13">
        <f>IFERROR(I270/F270,"")</f>
        <v/>
      </c>
      <c r="K270" s="44" t="n">
        <v>1</v>
      </c>
      <c r="L270" s="14">
        <f>IFERROR(K270/E270,"")</f>
        <v/>
      </c>
      <c r="M270" s="44" t="n">
        <v>0</v>
      </c>
      <c r="N270" s="15">
        <f>IFERROR(G270-I270,"")</f>
        <v/>
      </c>
      <c r="O270" s="43" t="inlineStr">
        <is>
          <t>08/07/2026</t>
        </is>
      </c>
      <c r="P270" s="16">
        <f>IF(SUMIFS('2. Utility Breakdown'!$T$6:$T$2000,'2. Utility Breakdown'!$A$6:$A$2000,$A270,'2. Utility Breakdown'!$G$6:$G$2000,"Y")=0,"",IFERROR(SUMIFS('2. Utility Breakdown'!$T$6:$T$2000,'2. Utility Breakdown'!$A$6:$A$2000,$A270,'2. Utility Breakdown'!$G$6:$G$2000,"Y")/INDEX('Property List'!$B$6:$B$35,MATCH($A270,'Property List'!$A$6:$A$35,0)),""))</f>
        <v/>
      </c>
      <c r="Q270" s="12" t="n">
        <v>0</v>
      </c>
      <c r="R270" s="15">
        <f>IF(OR(P270="",Q270=""),"",P270-Q270)</f>
        <v/>
      </c>
      <c r="S270" s="17" t="n"/>
    </row>
    <row r="271">
      <c r="A271" s="43" t="inlineStr">
        <is>
          <t>Marina Club</t>
        </is>
      </c>
      <c r="B271" s="43" t="inlineStr">
        <is>
          <t>Houston Metro</t>
        </is>
      </c>
      <c r="C271" s="43" t="inlineStr">
        <is>
          <t>Y</t>
        </is>
      </c>
      <c r="D271" s="43" t="inlineStr">
        <is>
          <t>A5-R</t>
        </is>
      </c>
      <c r="E271" s="44" t="n">
        <v>1</v>
      </c>
      <c r="F271" s="44" t="n">
        <v>800</v>
      </c>
      <c r="G271" s="12" t="n">
        <v>860</v>
      </c>
      <c r="H271" s="13">
        <f>IFERROR(G271/F271,"")</f>
        <v/>
      </c>
      <c r="I271" s="12" t="n">
        <v>805</v>
      </c>
      <c r="J271" s="13">
        <f>IFERROR(I271/F271,"")</f>
        <v/>
      </c>
      <c r="K271" s="44" t="n">
        <v>1</v>
      </c>
      <c r="L271" s="14">
        <f>IFERROR(K271/E271,"")</f>
        <v/>
      </c>
      <c r="M271" s="44" t="n">
        <v>0</v>
      </c>
      <c r="N271" s="15">
        <f>IFERROR(G271-I271,"")</f>
        <v/>
      </c>
      <c r="O271" s="43" t="inlineStr">
        <is>
          <t>08/07/2026</t>
        </is>
      </c>
      <c r="P271" s="16">
        <f>IF(SUMIFS('2. Utility Breakdown'!$T$6:$T$2000,'2. Utility Breakdown'!$A$6:$A$2000,$A271,'2. Utility Breakdown'!$G$6:$G$2000,"Y")=0,"",IFERROR(SUMIFS('2. Utility Breakdown'!$T$6:$T$2000,'2. Utility Breakdown'!$A$6:$A$2000,$A271,'2. Utility Breakdown'!$G$6:$G$2000,"Y")/INDEX('Property List'!$B$6:$B$35,MATCH($A271,'Property List'!$A$6:$A$35,0)),""))</f>
        <v/>
      </c>
      <c r="Q271" s="12" t="n">
        <v>0</v>
      </c>
      <c r="R271" s="15">
        <f>IF(OR(P271="",Q271=""),"",P271-Q271)</f>
        <v/>
      </c>
      <c r="S271" s="17" t="n"/>
    </row>
    <row r="272">
      <c r="A272" s="43" t="inlineStr">
        <is>
          <t>Marina Club</t>
        </is>
      </c>
      <c r="B272" s="43" t="inlineStr">
        <is>
          <t>Houston Metro</t>
        </is>
      </c>
      <c r="C272" s="43" t="inlineStr">
        <is>
          <t>Y</t>
        </is>
      </c>
      <c r="D272" s="43" t="inlineStr">
        <is>
          <t>B1-C</t>
        </is>
      </c>
      <c r="E272" s="44" t="n">
        <v>2</v>
      </c>
      <c r="F272" s="44" t="n">
        <v>880</v>
      </c>
      <c r="G272" s="12" t="n">
        <v>933</v>
      </c>
      <c r="H272" s="13">
        <f>IFERROR(G272/F272,"")</f>
        <v/>
      </c>
      <c r="I272" s="12" t="n">
        <v>0</v>
      </c>
      <c r="J272" s="13">
        <f>IFERROR(I272/F272,"")</f>
        <v/>
      </c>
      <c r="K272" s="44" t="n">
        <v>0</v>
      </c>
      <c r="L272" s="14">
        <f>IFERROR(K272/E272,"")</f>
        <v/>
      </c>
      <c r="M272" s="44" t="n">
        <v>2</v>
      </c>
      <c r="N272" s="15">
        <f>IFERROR(G272-I272,"")</f>
        <v/>
      </c>
      <c r="O272" s="43" t="inlineStr">
        <is>
          <t>08/07/2026</t>
        </is>
      </c>
      <c r="P272" s="16">
        <f>IF(SUMIFS('2. Utility Breakdown'!$T$6:$T$2000,'2. Utility Breakdown'!$A$6:$A$2000,$A272,'2. Utility Breakdown'!$G$6:$G$2000,"Y")=0,"",IFERROR(SUMIFS('2. Utility Breakdown'!$T$6:$T$2000,'2. Utility Breakdown'!$A$6:$A$2000,$A272,'2. Utility Breakdown'!$G$6:$G$2000,"Y")/INDEX('Property List'!$B$6:$B$35,MATCH($A272,'Property List'!$A$6:$A$35,0)),""))</f>
        <v/>
      </c>
      <c r="Q272" s="12" t="n">
        <v>0</v>
      </c>
      <c r="R272" s="15">
        <f>IF(OR(P272="",Q272=""),"",P272-Q272)</f>
        <v/>
      </c>
      <c r="S272" s="17" t="n"/>
    </row>
    <row r="273">
      <c r="A273" s="43" t="inlineStr">
        <is>
          <t>Marina Club</t>
        </is>
      </c>
      <c r="B273" s="43" t="inlineStr">
        <is>
          <t>Houston Metro</t>
        </is>
      </c>
      <c r="C273" s="43" t="inlineStr">
        <is>
          <t>Y</t>
        </is>
      </c>
      <c r="D273" s="43" t="inlineStr">
        <is>
          <t>B1-R</t>
        </is>
      </c>
      <c r="E273" s="44" t="n">
        <v>2</v>
      </c>
      <c r="F273" s="44" t="n">
        <v>880</v>
      </c>
      <c r="G273" s="12" t="n">
        <v>958</v>
      </c>
      <c r="H273" s="13">
        <f>IFERROR(G273/F273,"")</f>
        <v/>
      </c>
      <c r="I273" s="12" t="n">
        <v>0</v>
      </c>
      <c r="J273" s="13">
        <f>IFERROR(I273/F273,"")</f>
        <v/>
      </c>
      <c r="K273" s="44" t="n">
        <v>0</v>
      </c>
      <c r="L273" s="14">
        <f>IFERROR(K273/E273,"")</f>
        <v/>
      </c>
      <c r="M273" s="44" t="n">
        <v>1</v>
      </c>
      <c r="N273" s="15">
        <f>IFERROR(G273-I273,"")</f>
        <v/>
      </c>
      <c r="O273" s="43" t="inlineStr">
        <is>
          <t>08/07/2026</t>
        </is>
      </c>
      <c r="P273" s="16">
        <f>IF(SUMIFS('2. Utility Breakdown'!$T$6:$T$2000,'2. Utility Breakdown'!$A$6:$A$2000,$A273,'2. Utility Breakdown'!$G$6:$G$2000,"Y")=0,"",IFERROR(SUMIFS('2. Utility Breakdown'!$T$6:$T$2000,'2. Utility Breakdown'!$A$6:$A$2000,$A273,'2. Utility Breakdown'!$G$6:$G$2000,"Y")/INDEX('Property List'!$B$6:$B$35,MATCH($A273,'Property List'!$A$6:$A$35,0)),""))</f>
        <v/>
      </c>
      <c r="Q273" s="12" t="n">
        <v>0</v>
      </c>
      <c r="R273" s="15">
        <f>IF(OR(P273="",Q273=""),"",P273-Q273)</f>
        <v/>
      </c>
      <c r="S273" s="17" t="n"/>
    </row>
    <row r="274">
      <c r="A274" s="43" t="inlineStr">
        <is>
          <t>Marina Club</t>
        </is>
      </c>
      <c r="B274" s="43" t="inlineStr">
        <is>
          <t>Houston Metro</t>
        </is>
      </c>
      <c r="C274" s="43" t="inlineStr">
        <is>
          <t>Y</t>
        </is>
      </c>
      <c r="D274" s="43" t="inlineStr">
        <is>
          <t>B2-C</t>
        </is>
      </c>
      <c r="E274" s="44" t="n">
        <v>1</v>
      </c>
      <c r="F274" s="44" t="n">
        <v>950</v>
      </c>
      <c r="G274" s="12" t="n">
        <v>982</v>
      </c>
      <c r="H274" s="13">
        <f>IFERROR(G274/F274,"")</f>
        <v/>
      </c>
      <c r="I274" s="12" t="n">
        <v>993</v>
      </c>
      <c r="J274" s="13">
        <f>IFERROR(I274/F274,"")</f>
        <v/>
      </c>
      <c r="K274" s="44" t="n">
        <v>1</v>
      </c>
      <c r="L274" s="14">
        <f>IFERROR(K274/E274,"")</f>
        <v/>
      </c>
      <c r="M274" s="44" t="n">
        <v>0</v>
      </c>
      <c r="N274" s="15">
        <f>IFERROR(G274-I274,"")</f>
        <v/>
      </c>
      <c r="O274" s="43" t="inlineStr">
        <is>
          <t>08/07/2026</t>
        </is>
      </c>
      <c r="P274" s="16">
        <f>IF(SUMIFS('2. Utility Breakdown'!$T$6:$T$2000,'2. Utility Breakdown'!$A$6:$A$2000,$A274,'2. Utility Breakdown'!$G$6:$G$2000,"Y")=0,"",IFERROR(SUMIFS('2. Utility Breakdown'!$T$6:$T$2000,'2. Utility Breakdown'!$A$6:$A$2000,$A274,'2. Utility Breakdown'!$G$6:$G$2000,"Y")/INDEX('Property List'!$B$6:$B$35,MATCH($A274,'Property List'!$A$6:$A$35,0)),""))</f>
        <v/>
      </c>
      <c r="Q274" s="12" t="n">
        <v>0</v>
      </c>
      <c r="R274" s="15">
        <f>IF(OR(P274="",Q274=""),"",P274-Q274)</f>
        <v/>
      </c>
      <c r="S274" s="17" t="n"/>
    </row>
    <row r="275">
      <c r="A275" s="43" t="inlineStr">
        <is>
          <t>Marina Club</t>
        </is>
      </c>
      <c r="B275" s="43" t="inlineStr">
        <is>
          <t>Houston Metro</t>
        </is>
      </c>
      <c r="C275" s="43" t="inlineStr">
        <is>
          <t>Y</t>
        </is>
      </c>
      <c r="D275" s="43" t="inlineStr">
        <is>
          <t>B2-R</t>
        </is>
      </c>
      <c r="E275" s="44" t="n">
        <v>11</v>
      </c>
      <c r="F275" s="44" t="n">
        <v>950</v>
      </c>
      <c r="G275" s="12" t="n">
        <v>1008</v>
      </c>
      <c r="H275" s="13">
        <f>IFERROR(G275/F275,"")</f>
        <v/>
      </c>
      <c r="I275" s="12" t="n">
        <v>990.25</v>
      </c>
      <c r="J275" s="13">
        <f>IFERROR(I275/F275,"")</f>
        <v/>
      </c>
      <c r="K275" s="44" t="n">
        <v>4</v>
      </c>
      <c r="L275" s="14">
        <f>IFERROR(K275/E275,"")</f>
        <v/>
      </c>
      <c r="M275" s="44" t="n">
        <v>6</v>
      </c>
      <c r="N275" s="15">
        <f>IFERROR(G275-I275,"")</f>
        <v/>
      </c>
      <c r="O275" s="43" t="inlineStr">
        <is>
          <t>08/07/2026</t>
        </is>
      </c>
      <c r="P275" s="16">
        <f>IF(SUMIFS('2. Utility Breakdown'!$T$6:$T$2000,'2. Utility Breakdown'!$A$6:$A$2000,$A275,'2. Utility Breakdown'!$G$6:$G$2000,"Y")=0,"",IFERROR(SUMIFS('2. Utility Breakdown'!$T$6:$T$2000,'2. Utility Breakdown'!$A$6:$A$2000,$A275,'2. Utility Breakdown'!$G$6:$G$2000,"Y")/INDEX('Property List'!$B$6:$B$35,MATCH($A275,'Property List'!$A$6:$A$35,0)),""))</f>
        <v/>
      </c>
      <c r="Q275" s="12" t="n">
        <v>0</v>
      </c>
      <c r="R275" s="15">
        <f>IF(OR(P275="",Q275=""),"",P275-Q275)</f>
        <v/>
      </c>
      <c r="S275" s="17" t="n"/>
    </row>
    <row r="276">
      <c r="A276" s="43" t="inlineStr">
        <is>
          <t>Marina Club</t>
        </is>
      </c>
      <c r="B276" s="43" t="inlineStr">
        <is>
          <t>Houston Metro</t>
        </is>
      </c>
      <c r="C276" s="43" t="inlineStr">
        <is>
          <t>Y</t>
        </is>
      </c>
      <c r="D276" s="43" t="inlineStr">
        <is>
          <t>B3-C</t>
        </is>
      </c>
      <c r="E276" s="44" t="n">
        <v>2</v>
      </c>
      <c r="F276" s="44" t="n">
        <v>958</v>
      </c>
      <c r="G276" s="12" t="n">
        <v>1003</v>
      </c>
      <c r="H276" s="13">
        <f>IFERROR(G276/F276,"")</f>
        <v/>
      </c>
      <c r="I276" s="12" t="n">
        <v>988</v>
      </c>
      <c r="J276" s="13">
        <f>IFERROR(I276/F276,"")</f>
        <v/>
      </c>
      <c r="K276" s="44" t="n">
        <v>1</v>
      </c>
      <c r="L276" s="14">
        <f>IFERROR(K276/E276,"")</f>
        <v/>
      </c>
      <c r="M276" s="44" t="n">
        <v>1</v>
      </c>
      <c r="N276" s="15">
        <f>IFERROR(G276-I276,"")</f>
        <v/>
      </c>
      <c r="O276" s="43" t="inlineStr">
        <is>
          <t>08/07/2026</t>
        </is>
      </c>
      <c r="P276" s="16">
        <f>IF(SUMIFS('2. Utility Breakdown'!$T$6:$T$2000,'2. Utility Breakdown'!$A$6:$A$2000,$A276,'2. Utility Breakdown'!$G$6:$G$2000,"Y")=0,"",IFERROR(SUMIFS('2. Utility Breakdown'!$T$6:$T$2000,'2. Utility Breakdown'!$A$6:$A$2000,$A276,'2. Utility Breakdown'!$G$6:$G$2000,"Y")/INDEX('Property List'!$B$6:$B$35,MATCH($A276,'Property List'!$A$6:$A$35,0)),""))</f>
        <v/>
      </c>
      <c r="Q276" s="12" t="n">
        <v>0</v>
      </c>
      <c r="R276" s="15">
        <f>IF(OR(P276="",Q276=""),"",P276-Q276)</f>
        <v/>
      </c>
      <c r="S276" s="17" t="n"/>
    </row>
    <row r="277">
      <c r="A277" s="43" t="inlineStr">
        <is>
          <t>Marina Club</t>
        </is>
      </c>
      <c r="B277" s="43" t="inlineStr">
        <is>
          <t>Houston Metro</t>
        </is>
      </c>
      <c r="C277" s="43" t="inlineStr">
        <is>
          <t>Y</t>
        </is>
      </c>
      <c r="D277" s="43" t="inlineStr">
        <is>
          <t>B3-R</t>
        </is>
      </c>
      <c r="E277" s="44" t="n">
        <v>14</v>
      </c>
      <c r="F277" s="44" t="n">
        <v>958</v>
      </c>
      <c r="G277" s="12" t="n">
        <v>1042</v>
      </c>
      <c r="H277" s="13">
        <f>IFERROR(G277/F277,"")</f>
        <v/>
      </c>
      <c r="I277" s="12" t="n">
        <v>1039.73</v>
      </c>
      <c r="J277" s="13">
        <f>IFERROR(I277/F277,"")</f>
        <v/>
      </c>
      <c r="K277" s="44" t="n">
        <v>11</v>
      </c>
      <c r="L277" s="14">
        <f>IFERROR(K277/E277,"")</f>
        <v/>
      </c>
      <c r="M277" s="44" t="n">
        <v>2</v>
      </c>
      <c r="N277" s="15">
        <f>IFERROR(G277-I277,"")</f>
        <v/>
      </c>
      <c r="O277" s="43" t="inlineStr">
        <is>
          <t>08/07/2026</t>
        </is>
      </c>
      <c r="P277" s="16">
        <f>IF(SUMIFS('2. Utility Breakdown'!$T$6:$T$2000,'2. Utility Breakdown'!$A$6:$A$2000,$A277,'2. Utility Breakdown'!$G$6:$G$2000,"Y")=0,"",IFERROR(SUMIFS('2. Utility Breakdown'!$T$6:$T$2000,'2. Utility Breakdown'!$A$6:$A$2000,$A277,'2. Utility Breakdown'!$G$6:$G$2000,"Y")/INDEX('Property List'!$B$6:$B$35,MATCH($A277,'Property List'!$A$6:$A$35,0)),""))</f>
        <v/>
      </c>
      <c r="Q277" s="12" t="n">
        <v>0</v>
      </c>
      <c r="R277" s="15">
        <f>IF(OR(P277="",Q277=""),"",P277-Q277)</f>
        <v/>
      </c>
      <c r="S277" s="17" t="n"/>
    </row>
    <row r="278">
      <c r="A278" s="43" t="inlineStr">
        <is>
          <t>Marina Club</t>
        </is>
      </c>
      <c r="B278" s="43" t="inlineStr">
        <is>
          <t>Houston Metro</t>
        </is>
      </c>
      <c r="C278" s="43" t="inlineStr">
        <is>
          <t>Y</t>
        </is>
      </c>
      <c r="D278" s="43" t="inlineStr">
        <is>
          <t>B4-C</t>
        </is>
      </c>
      <c r="E278" s="44" t="n">
        <v>5</v>
      </c>
      <c r="F278" s="44" t="n">
        <v>1046</v>
      </c>
      <c r="G278" s="12" t="n">
        <v>1025</v>
      </c>
      <c r="H278" s="13">
        <f>IFERROR(G278/F278,"")</f>
        <v/>
      </c>
      <c r="I278" s="12" t="n">
        <v>1010</v>
      </c>
      <c r="J278" s="13">
        <f>IFERROR(I278/F278,"")</f>
        <v/>
      </c>
      <c r="K278" s="44" t="n">
        <v>2</v>
      </c>
      <c r="L278" s="14">
        <f>IFERROR(K278/E278,"")</f>
        <v/>
      </c>
      <c r="M278" s="44" t="n">
        <v>2</v>
      </c>
      <c r="N278" s="15">
        <f>IFERROR(G278-I278,"")</f>
        <v/>
      </c>
      <c r="O278" s="43" t="inlineStr">
        <is>
          <t>08/07/2026</t>
        </is>
      </c>
      <c r="P278" s="16">
        <f>IF(SUMIFS('2. Utility Breakdown'!$T$6:$T$2000,'2. Utility Breakdown'!$A$6:$A$2000,$A278,'2. Utility Breakdown'!$G$6:$G$2000,"Y")=0,"",IFERROR(SUMIFS('2. Utility Breakdown'!$T$6:$T$2000,'2. Utility Breakdown'!$A$6:$A$2000,$A278,'2. Utility Breakdown'!$G$6:$G$2000,"Y")/INDEX('Property List'!$B$6:$B$35,MATCH($A278,'Property List'!$A$6:$A$35,0)),""))</f>
        <v/>
      </c>
      <c r="Q278" s="12" t="n">
        <v>0</v>
      </c>
      <c r="R278" s="15">
        <f>IF(OR(P278="",Q278=""),"",P278-Q278)</f>
        <v/>
      </c>
      <c r="S278" s="17" t="n"/>
    </row>
    <row r="279">
      <c r="A279" s="43" t="inlineStr">
        <is>
          <t>Marina Club</t>
        </is>
      </c>
      <c r="B279" s="43" t="inlineStr">
        <is>
          <t>Houston Metro</t>
        </is>
      </c>
      <c r="C279" s="43" t="inlineStr">
        <is>
          <t>Y</t>
        </is>
      </c>
      <c r="D279" s="43" t="inlineStr">
        <is>
          <t>B4-R</t>
        </is>
      </c>
      <c r="E279" s="44" t="n">
        <v>28</v>
      </c>
      <c r="F279" s="44" t="n">
        <v>1046</v>
      </c>
      <c r="G279" s="12" t="n">
        <v>1035</v>
      </c>
      <c r="H279" s="13">
        <f>IFERROR(G279/F279,"")</f>
        <v/>
      </c>
      <c r="I279" s="12" t="n">
        <v>1036.05</v>
      </c>
      <c r="J279" s="13">
        <f>IFERROR(I279/F279,"")</f>
        <v/>
      </c>
      <c r="K279" s="44" t="n">
        <v>20</v>
      </c>
      <c r="L279" s="14">
        <f>IFERROR(K279/E279,"")</f>
        <v/>
      </c>
      <c r="M279" s="44" t="n">
        <v>6</v>
      </c>
      <c r="N279" s="15">
        <f>IFERROR(G279-I279,"")</f>
        <v/>
      </c>
      <c r="O279" s="43" t="inlineStr">
        <is>
          <t>08/07/2026</t>
        </is>
      </c>
      <c r="P279" s="16">
        <f>IF(SUMIFS('2. Utility Breakdown'!$T$6:$T$2000,'2. Utility Breakdown'!$A$6:$A$2000,$A279,'2. Utility Breakdown'!$G$6:$G$2000,"Y")=0,"",IFERROR(SUMIFS('2. Utility Breakdown'!$T$6:$T$2000,'2. Utility Breakdown'!$A$6:$A$2000,$A279,'2. Utility Breakdown'!$G$6:$G$2000,"Y")/INDEX('Property List'!$B$6:$B$35,MATCH($A279,'Property List'!$A$6:$A$35,0)),""))</f>
        <v/>
      </c>
      <c r="Q279" s="12" t="n">
        <v>0</v>
      </c>
      <c r="R279" s="15">
        <f>IF(OR(P279="",Q279=""),"",P279-Q279)</f>
        <v/>
      </c>
      <c r="S279" s="17" t="n"/>
    </row>
    <row r="280">
      <c r="A280" s="43" t="inlineStr">
        <is>
          <t>Marina Club</t>
        </is>
      </c>
      <c r="B280" s="43" t="inlineStr">
        <is>
          <t>Houston Metro</t>
        </is>
      </c>
      <c r="C280" s="43" t="inlineStr">
        <is>
          <t>Y</t>
        </is>
      </c>
      <c r="D280" s="43" t="inlineStr">
        <is>
          <t>B5-R</t>
        </is>
      </c>
      <c r="E280" s="44" t="n">
        <v>1</v>
      </c>
      <c r="F280" s="44" t="n">
        <v>1050</v>
      </c>
      <c r="G280" s="12" t="n">
        <v>1051</v>
      </c>
      <c r="H280" s="13">
        <f>IFERROR(G280/F280,"")</f>
        <v/>
      </c>
      <c r="I280" s="12" t="n">
        <v>1066</v>
      </c>
      <c r="J280" s="13">
        <f>IFERROR(I280/F280,"")</f>
        <v/>
      </c>
      <c r="K280" s="44" t="n">
        <v>1</v>
      </c>
      <c r="L280" s="14">
        <f>IFERROR(K280/E280,"")</f>
        <v/>
      </c>
      <c r="M280" s="44" t="n">
        <v>0</v>
      </c>
      <c r="N280" s="15">
        <f>IFERROR(G280-I280,"")</f>
        <v/>
      </c>
      <c r="O280" s="43" t="inlineStr">
        <is>
          <t>08/07/2026</t>
        </is>
      </c>
      <c r="P280" s="16">
        <f>IF(SUMIFS('2. Utility Breakdown'!$T$6:$T$2000,'2. Utility Breakdown'!$A$6:$A$2000,$A280,'2. Utility Breakdown'!$G$6:$G$2000,"Y")=0,"",IFERROR(SUMIFS('2. Utility Breakdown'!$T$6:$T$2000,'2. Utility Breakdown'!$A$6:$A$2000,$A280,'2. Utility Breakdown'!$G$6:$G$2000,"Y")/INDEX('Property List'!$B$6:$B$35,MATCH($A280,'Property List'!$A$6:$A$35,0)),""))</f>
        <v/>
      </c>
      <c r="Q280" s="12" t="n">
        <v>0</v>
      </c>
      <c r="R280" s="15">
        <f>IF(OR(P280="",Q280=""),"",P280-Q280)</f>
        <v/>
      </c>
      <c r="S280" s="17" t="n"/>
    </row>
    <row r="281">
      <c r="A281" s="43" t="inlineStr">
        <is>
          <t>Marina Club</t>
        </is>
      </c>
      <c r="B281" s="43" t="inlineStr">
        <is>
          <t>Houston Metro</t>
        </is>
      </c>
      <c r="C281" s="43" t="inlineStr">
        <is>
          <t>Y</t>
        </is>
      </c>
      <c r="D281" s="43" t="inlineStr">
        <is>
          <t>B6-C</t>
        </is>
      </c>
      <c r="E281" s="44" t="n">
        <v>1</v>
      </c>
      <c r="F281" s="44" t="n">
        <v>1110</v>
      </c>
      <c r="G281" s="12" t="n">
        <v>1065</v>
      </c>
      <c r="H281" s="13">
        <f>IFERROR(G281/F281,"")</f>
        <v/>
      </c>
      <c r="I281" s="12" t="n">
        <v>1065</v>
      </c>
      <c r="J281" s="13">
        <f>IFERROR(I281/F281,"")</f>
        <v/>
      </c>
      <c r="K281" s="44" t="n">
        <v>1</v>
      </c>
      <c r="L281" s="14">
        <f>IFERROR(K281/E281,"")</f>
        <v/>
      </c>
      <c r="M281" s="44" t="n">
        <v>0</v>
      </c>
      <c r="N281" s="15">
        <f>IFERROR(G281-I281,"")</f>
        <v/>
      </c>
      <c r="O281" s="43" t="inlineStr">
        <is>
          <t>08/07/2026</t>
        </is>
      </c>
      <c r="P281" s="16">
        <f>IF(SUMIFS('2. Utility Breakdown'!$T$6:$T$2000,'2. Utility Breakdown'!$A$6:$A$2000,$A281,'2. Utility Breakdown'!$G$6:$G$2000,"Y")=0,"",IFERROR(SUMIFS('2. Utility Breakdown'!$T$6:$T$2000,'2. Utility Breakdown'!$A$6:$A$2000,$A281,'2. Utility Breakdown'!$G$6:$G$2000,"Y")/INDEX('Property List'!$B$6:$B$35,MATCH($A281,'Property List'!$A$6:$A$35,0)),""))</f>
        <v/>
      </c>
      <c r="Q281" s="12" t="n">
        <v>0</v>
      </c>
      <c r="R281" s="15">
        <f>IF(OR(P281="",Q281=""),"",P281-Q281)</f>
        <v/>
      </c>
      <c r="S281" s="17" t="n"/>
    </row>
    <row r="282">
      <c r="A282" s="43" t="inlineStr">
        <is>
          <t>Marina Club</t>
        </is>
      </c>
      <c r="B282" s="43" t="inlineStr">
        <is>
          <t>Houston Metro</t>
        </is>
      </c>
      <c r="C282" s="43" t="inlineStr">
        <is>
          <t>Y</t>
        </is>
      </c>
      <c r="D282" s="43" t="inlineStr">
        <is>
          <t>B6-R</t>
        </is>
      </c>
      <c r="E282" s="44" t="n">
        <v>4</v>
      </c>
      <c r="F282" s="44" t="n">
        <v>1110</v>
      </c>
      <c r="G282" s="12" t="n">
        <v>1071</v>
      </c>
      <c r="H282" s="13">
        <f>IFERROR(G282/F282,"")</f>
        <v/>
      </c>
      <c r="I282" s="12" t="n">
        <v>1060</v>
      </c>
      <c r="J282" s="13">
        <f>IFERROR(I282/F282,"")</f>
        <v/>
      </c>
      <c r="K282" s="44" t="n">
        <v>3</v>
      </c>
      <c r="L282" s="14">
        <f>IFERROR(K282/E282,"")</f>
        <v/>
      </c>
      <c r="M282" s="44" t="n">
        <v>1</v>
      </c>
      <c r="N282" s="15">
        <f>IFERROR(G282-I282,"")</f>
        <v/>
      </c>
      <c r="O282" s="43" t="inlineStr">
        <is>
          <t>08/07/2026</t>
        </is>
      </c>
      <c r="P282" s="16">
        <f>IF(SUMIFS('2. Utility Breakdown'!$T$6:$T$2000,'2. Utility Breakdown'!$A$6:$A$2000,$A282,'2. Utility Breakdown'!$G$6:$G$2000,"Y")=0,"",IFERROR(SUMIFS('2. Utility Breakdown'!$T$6:$T$2000,'2. Utility Breakdown'!$A$6:$A$2000,$A282,'2. Utility Breakdown'!$G$6:$G$2000,"Y")/INDEX('Property List'!$B$6:$B$35,MATCH($A282,'Property List'!$A$6:$A$35,0)),""))</f>
        <v/>
      </c>
      <c r="Q282" s="12" t="n">
        <v>0</v>
      </c>
      <c r="R282" s="15">
        <f>IF(OR(P282="",Q282=""),"",P282-Q282)</f>
        <v/>
      </c>
      <c r="S282" s="17" t="n"/>
    </row>
    <row r="283">
      <c r="A283" s="43" t="inlineStr">
        <is>
          <t>Marina Club</t>
        </is>
      </c>
      <c r="B283" s="43" t="inlineStr">
        <is>
          <t>Houston Metro</t>
        </is>
      </c>
      <c r="C283" s="43" t="inlineStr">
        <is>
          <t>Y</t>
        </is>
      </c>
      <c r="D283" s="43" t="inlineStr">
        <is>
          <t>B7-R</t>
        </is>
      </c>
      <c r="E283" s="44" t="n">
        <v>3</v>
      </c>
      <c r="F283" s="44" t="n">
        <v>1200</v>
      </c>
      <c r="G283" s="12" t="n">
        <v>1135</v>
      </c>
      <c r="H283" s="13">
        <f>IFERROR(G283/F283,"")</f>
        <v/>
      </c>
      <c r="I283" s="12" t="n">
        <v>1120</v>
      </c>
      <c r="J283" s="13">
        <f>IFERROR(I283/F283,"")</f>
        <v/>
      </c>
      <c r="K283" s="44" t="n">
        <v>3</v>
      </c>
      <c r="L283" s="14">
        <f>IFERROR(K283/E283,"")</f>
        <v/>
      </c>
      <c r="M283" s="44" t="n">
        <v>0</v>
      </c>
      <c r="N283" s="15">
        <f>IFERROR(G283-I283,"")</f>
        <v/>
      </c>
      <c r="O283" s="43" t="inlineStr">
        <is>
          <t>08/07/2026</t>
        </is>
      </c>
      <c r="P283" s="16">
        <f>IF(SUMIFS('2. Utility Breakdown'!$T$6:$T$2000,'2. Utility Breakdown'!$A$6:$A$2000,$A283,'2. Utility Breakdown'!$G$6:$G$2000,"Y")=0,"",IFERROR(SUMIFS('2. Utility Breakdown'!$T$6:$T$2000,'2. Utility Breakdown'!$A$6:$A$2000,$A283,'2. Utility Breakdown'!$G$6:$G$2000,"Y")/INDEX('Property List'!$B$6:$B$35,MATCH($A283,'Property List'!$A$6:$A$35,0)),""))</f>
        <v/>
      </c>
      <c r="Q283" s="12" t="n">
        <v>0</v>
      </c>
      <c r="R283" s="15">
        <f>IF(OR(P283="",Q283=""),"",P283-Q283)</f>
        <v/>
      </c>
      <c r="S283" s="17" t="n"/>
    </row>
    <row r="284">
      <c r="A284" s="43" t="inlineStr">
        <is>
          <t>Marina Club</t>
        </is>
      </c>
      <c r="B284" s="43" t="inlineStr">
        <is>
          <t>Houston Metro</t>
        </is>
      </c>
      <c r="C284" s="43" t="inlineStr">
        <is>
          <t>Y</t>
        </is>
      </c>
      <c r="D284" s="43" t="inlineStr">
        <is>
          <t>C1-C</t>
        </is>
      </c>
      <c r="E284" s="44" t="n">
        <v>2</v>
      </c>
      <c r="F284" s="44" t="n">
        <v>1363</v>
      </c>
      <c r="G284" s="12" t="n">
        <v>1174</v>
      </c>
      <c r="H284" s="13">
        <f>IFERROR(G284/F284,"")</f>
        <v/>
      </c>
      <c r="I284" s="12" t="n">
        <v>1189</v>
      </c>
      <c r="J284" s="13">
        <f>IFERROR(I284/F284,"")</f>
        <v/>
      </c>
      <c r="K284" s="44" t="n">
        <v>2</v>
      </c>
      <c r="L284" s="14">
        <f>IFERROR(K284/E284,"")</f>
        <v/>
      </c>
      <c r="M284" s="44" t="n">
        <v>0</v>
      </c>
      <c r="N284" s="15">
        <f>IFERROR(G284-I284,"")</f>
        <v/>
      </c>
      <c r="O284" s="43" t="inlineStr">
        <is>
          <t>08/07/2026</t>
        </is>
      </c>
      <c r="P284" s="16">
        <f>IF(SUMIFS('2. Utility Breakdown'!$T$6:$T$2000,'2. Utility Breakdown'!$A$6:$A$2000,$A284,'2. Utility Breakdown'!$G$6:$G$2000,"Y")=0,"",IFERROR(SUMIFS('2. Utility Breakdown'!$T$6:$T$2000,'2. Utility Breakdown'!$A$6:$A$2000,$A284,'2. Utility Breakdown'!$G$6:$G$2000,"Y")/INDEX('Property List'!$B$6:$B$35,MATCH($A284,'Property List'!$A$6:$A$35,0)),""))</f>
        <v/>
      </c>
      <c r="Q284" s="12" t="n">
        <v>0</v>
      </c>
      <c r="R284" s="15">
        <f>IF(OR(P284="",Q284=""),"",P284-Q284)</f>
        <v/>
      </c>
      <c r="S284" s="17" t="n"/>
    </row>
    <row r="285">
      <c r="A285" s="43" t="inlineStr">
        <is>
          <t>Marina Club</t>
        </is>
      </c>
      <c r="B285" s="43" t="inlineStr">
        <is>
          <t>Houston Metro</t>
        </is>
      </c>
      <c r="C285" s="43" t="inlineStr">
        <is>
          <t>Y</t>
        </is>
      </c>
      <c r="D285" s="43" t="inlineStr">
        <is>
          <t>C1-R</t>
        </is>
      </c>
      <c r="E285" s="44" t="n">
        <v>12</v>
      </c>
      <c r="F285" s="44" t="n">
        <v>1363</v>
      </c>
      <c r="G285" s="12" t="n">
        <v>1214</v>
      </c>
      <c r="H285" s="13">
        <f>IFERROR(G285/F285,"")</f>
        <v/>
      </c>
      <c r="I285" s="12" t="n">
        <v>1210.91</v>
      </c>
      <c r="J285" s="13">
        <f>IFERROR(I285/F285,"")</f>
        <v/>
      </c>
      <c r="K285" s="44" t="n">
        <v>11</v>
      </c>
      <c r="L285" s="14">
        <f>IFERROR(K285/E285,"")</f>
        <v/>
      </c>
      <c r="M285" s="44" t="n">
        <v>0</v>
      </c>
      <c r="N285" s="15">
        <f>IFERROR(G285-I285,"")</f>
        <v/>
      </c>
      <c r="O285" s="43" t="inlineStr">
        <is>
          <t>08/07/2026</t>
        </is>
      </c>
      <c r="P285" s="16">
        <f>IF(SUMIFS('2. Utility Breakdown'!$T$6:$T$2000,'2. Utility Breakdown'!$A$6:$A$2000,$A285,'2. Utility Breakdown'!$G$6:$G$2000,"Y")=0,"",IFERROR(SUMIFS('2. Utility Breakdown'!$T$6:$T$2000,'2. Utility Breakdown'!$A$6:$A$2000,$A285,'2. Utility Breakdown'!$G$6:$G$2000,"Y")/INDEX('Property List'!$B$6:$B$35,MATCH($A285,'Property List'!$A$6:$A$35,0)),""))</f>
        <v/>
      </c>
      <c r="Q285" s="12" t="n">
        <v>0</v>
      </c>
      <c r="R285" s="15">
        <f>IF(OR(P285="",Q285=""),"",P285-Q285)</f>
        <v/>
      </c>
      <c r="S285" s="17" t="n"/>
    </row>
    <row r="286">
      <c r="A286" s="43" t="inlineStr">
        <is>
          <t>Marina Club</t>
        </is>
      </c>
      <c r="B286" s="43" t="inlineStr">
        <is>
          <t>Houston Metro</t>
        </is>
      </c>
      <c r="C286" s="43" t="inlineStr">
        <is>
          <t>Y</t>
        </is>
      </c>
      <c r="D286" s="43" t="inlineStr">
        <is>
          <t>EC-S</t>
        </is>
      </c>
      <c r="E286" s="44" t="n">
        <v>1</v>
      </c>
      <c r="F286" s="44" t="n">
        <v>450</v>
      </c>
      <c r="G286" s="12" t="n">
        <v>556</v>
      </c>
      <c r="H286" s="13">
        <f>IFERROR(G286/F286,"")</f>
        <v/>
      </c>
      <c r="I286" s="12" t="n">
        <v>0</v>
      </c>
      <c r="J286" s="13">
        <f>IFERROR(I286/F286,"")</f>
        <v/>
      </c>
      <c r="K286" s="44" t="n">
        <v>0</v>
      </c>
      <c r="L286" s="14">
        <f>IFERROR(K286/E286,"")</f>
        <v/>
      </c>
      <c r="M286" s="44" t="n">
        <v>1</v>
      </c>
      <c r="N286" s="15">
        <f>IFERROR(G286-I286,"")</f>
        <v/>
      </c>
      <c r="O286" s="43" t="inlineStr">
        <is>
          <t>08/07/2026</t>
        </is>
      </c>
      <c r="P286" s="16">
        <f>IF(SUMIFS('2. Utility Breakdown'!$T$6:$T$2000,'2. Utility Breakdown'!$A$6:$A$2000,$A286,'2. Utility Breakdown'!$G$6:$G$2000,"Y")=0,"",IFERROR(SUMIFS('2. Utility Breakdown'!$T$6:$T$2000,'2. Utility Breakdown'!$A$6:$A$2000,$A286,'2. Utility Breakdown'!$G$6:$G$2000,"Y")/INDEX('Property List'!$B$6:$B$35,MATCH($A286,'Property List'!$A$6:$A$35,0)),""))</f>
        <v/>
      </c>
      <c r="Q286" s="12" t="n">
        <v>0</v>
      </c>
      <c r="R286" s="15">
        <f>IF(OR(P286="",Q286=""),"",P286-Q286)</f>
        <v/>
      </c>
      <c r="S286" s="17" t="n"/>
    </row>
    <row r="287">
      <c r="A287" s="43" t="inlineStr">
        <is>
          <t>Marina Club</t>
        </is>
      </c>
      <c r="B287" s="43" t="inlineStr">
        <is>
          <t>Houston Metro</t>
        </is>
      </c>
      <c r="C287" s="43" t="inlineStr">
        <is>
          <t>Y</t>
        </is>
      </c>
      <c r="D287" s="43" t="inlineStr">
        <is>
          <t>ER-SR</t>
        </is>
      </c>
      <c r="E287" s="44" t="n">
        <v>3</v>
      </c>
      <c r="F287" s="44" t="n">
        <v>450</v>
      </c>
      <c r="G287" s="12" t="n">
        <v>726</v>
      </c>
      <c r="H287" s="13">
        <f>IFERROR(G287/F287,"")</f>
        <v/>
      </c>
      <c r="I287" s="12" t="n">
        <v>606</v>
      </c>
      <c r="J287" s="13">
        <f>IFERROR(I287/F287,"")</f>
        <v/>
      </c>
      <c r="K287" s="44" t="n">
        <v>3</v>
      </c>
      <c r="L287" s="14">
        <f>IFERROR(K287/E287,"")</f>
        <v/>
      </c>
      <c r="M287" s="44" t="n">
        <v>0</v>
      </c>
      <c r="N287" s="15">
        <f>IFERROR(G287-I287,"")</f>
        <v/>
      </c>
      <c r="O287" s="43" t="inlineStr">
        <is>
          <t>08/07/2026</t>
        </is>
      </c>
      <c r="P287" s="16">
        <f>IF(SUMIFS('2. Utility Breakdown'!$T$6:$T$2000,'2. Utility Breakdown'!$A$6:$A$2000,$A287,'2. Utility Breakdown'!$G$6:$G$2000,"Y")=0,"",IFERROR(SUMIFS('2. Utility Breakdown'!$T$6:$T$2000,'2. Utility Breakdown'!$A$6:$A$2000,$A287,'2. Utility Breakdown'!$G$6:$G$2000,"Y")/INDEX('Property List'!$B$6:$B$35,MATCH($A287,'Property List'!$A$6:$A$35,0)),""))</f>
        <v/>
      </c>
      <c r="Q287" s="12" t="n">
        <v>0</v>
      </c>
      <c r="R287" s="15">
        <f>IF(OR(P287="",Q287=""),"",P287-Q287)</f>
        <v/>
      </c>
      <c r="S287" s="17" t="n"/>
    </row>
    <row r="288">
      <c r="A288" s="9" t="inlineStr">
        <is>
          <t>Marina Club</t>
        </is>
      </c>
      <c r="B288" s="11" t="n"/>
      <c r="C288" s="11" t="n"/>
      <c r="D288" s="9" t="inlineStr">
        <is>
          <t>Property Total</t>
        </is>
      </c>
      <c r="E288" s="10">
        <f>SUM(E264:E287)</f>
        <v/>
      </c>
      <c r="F288" s="10">
        <f>IFERROR(SUMPRODUCT(E264:E287,F264:F287)/E288,"")</f>
        <v/>
      </c>
      <c r="G288" s="18">
        <f>IFERROR(SUMPRODUCT(E264:E287,G264:G287)/E288,"")</f>
        <v/>
      </c>
      <c r="H288" s="19">
        <f>IFERROR(G288/F288,"")</f>
        <v/>
      </c>
      <c r="I288" s="18">
        <f>IFERROR(SUMPRODUCT(E264:E287,I264:I287)/E288,"")</f>
        <v/>
      </c>
      <c r="J288" s="19">
        <f>IFERROR(I288/F288,"")</f>
        <v/>
      </c>
      <c r="K288" s="10">
        <f>SUM(K264:K287)</f>
        <v/>
      </c>
      <c r="L288" s="20">
        <f>IFERROR(K288/E288,"")</f>
        <v/>
      </c>
      <c r="M288" s="10">
        <f>SUM(M264:M287)</f>
        <v/>
      </c>
      <c r="N288" s="18">
        <f>IFERROR(G288-I288,"")</f>
        <v/>
      </c>
      <c r="O288" s="11" t="n"/>
      <c r="P288" s="21">
        <f>P287</f>
        <v/>
      </c>
      <c r="Q288" s="21">
        <f>Q287</f>
        <v/>
      </c>
      <c r="R288" s="18">
        <f>IF(OR(P288="",Q288=""),"",P288-Q288)</f>
        <v/>
      </c>
      <c r="S288" s="11" t="n"/>
    </row>
    <row r="289">
      <c r="A289" s="43" t="inlineStr">
        <is>
          <t>Providence at Baytown</t>
        </is>
      </c>
      <c r="B289" s="43" t="inlineStr">
        <is>
          <t>Houston Metro</t>
        </is>
      </c>
      <c r="C289" s="43" t="inlineStr">
        <is>
          <t>Y</t>
        </is>
      </c>
      <c r="D289" s="43" t="inlineStr">
        <is>
          <t>C1-R</t>
        </is>
      </c>
      <c r="E289" s="44" t="n">
        <v>11</v>
      </c>
      <c r="F289" s="44" t="n">
        <v>1380</v>
      </c>
      <c r="G289" s="12" t="n">
        <v>1525</v>
      </c>
      <c r="H289" s="13">
        <f>IFERROR(G289/F289,"")</f>
        <v/>
      </c>
      <c r="I289" s="12" t="n">
        <v>1684.17</v>
      </c>
      <c r="J289" s="13">
        <f>IFERROR(I289/F289,"")</f>
        <v/>
      </c>
      <c r="K289" s="44" t="n">
        <v>6</v>
      </c>
      <c r="L289" s="14">
        <f>IFERROR(K289/E289,"")</f>
        <v/>
      </c>
      <c r="M289" s="44" t="n">
        <v>4</v>
      </c>
      <c r="N289" s="15">
        <f>IFERROR(G289-I289,"")</f>
        <v/>
      </c>
      <c r="O289" s="43" t="inlineStr">
        <is>
          <t>08/07/2026</t>
        </is>
      </c>
      <c r="P289" s="16">
        <f>IF(SUMIFS('2. Utility Breakdown'!$T$6:$T$2000,'2. Utility Breakdown'!$A$6:$A$2000,$A289,'2. Utility Breakdown'!$G$6:$G$2000,"Y")=0,"",IFERROR(SUMIFS('2. Utility Breakdown'!$T$6:$T$2000,'2. Utility Breakdown'!$A$6:$A$2000,$A289,'2. Utility Breakdown'!$G$6:$G$2000,"Y")/INDEX('Property List'!$B$6:$B$35,MATCH($A289,'Property List'!$A$6:$A$35,0)),""))</f>
        <v/>
      </c>
      <c r="Q289" s="12" t="n">
        <v>3.48</v>
      </c>
      <c r="R289" s="15">
        <f>IF(OR(P289="",Q289=""),"",P289-Q289)</f>
        <v/>
      </c>
      <c r="S289" s="17" t="n"/>
    </row>
    <row r="290">
      <c r="A290" s="43" t="inlineStr">
        <is>
          <t>Providence at Baytown</t>
        </is>
      </c>
      <c r="B290" s="43" t="inlineStr">
        <is>
          <t>Houston Metro</t>
        </is>
      </c>
      <c r="C290" s="43" t="inlineStr">
        <is>
          <t>Y</t>
        </is>
      </c>
      <c r="D290" s="43" t="inlineStr">
        <is>
          <t>ER-S</t>
        </is>
      </c>
      <c r="E290" s="44" t="n">
        <v>6</v>
      </c>
      <c r="F290" s="44" t="n">
        <v>450</v>
      </c>
      <c r="G290" s="12" t="n">
        <v>800</v>
      </c>
      <c r="H290" s="13">
        <f>IFERROR(G290/F290,"")</f>
        <v/>
      </c>
      <c r="I290" s="12" t="n">
        <v>649.33</v>
      </c>
      <c r="J290" s="13">
        <f>IFERROR(I290/F290,"")</f>
        <v/>
      </c>
      <c r="K290" s="44" t="n">
        <v>3</v>
      </c>
      <c r="L290" s="14">
        <f>IFERROR(K290/E290,"")</f>
        <v/>
      </c>
      <c r="M290" s="44" t="n">
        <v>0</v>
      </c>
      <c r="N290" s="15">
        <f>IFERROR(G290-I290,"")</f>
        <v/>
      </c>
      <c r="O290" s="43" t="inlineStr">
        <is>
          <t>08/07/2026</t>
        </is>
      </c>
      <c r="P290" s="16">
        <f>IF(SUMIFS('2. Utility Breakdown'!$T$6:$T$2000,'2. Utility Breakdown'!$A$6:$A$2000,$A290,'2. Utility Breakdown'!$G$6:$G$2000,"Y")=0,"",IFERROR(SUMIFS('2. Utility Breakdown'!$T$6:$T$2000,'2. Utility Breakdown'!$A$6:$A$2000,$A290,'2. Utility Breakdown'!$G$6:$G$2000,"Y")/INDEX('Property List'!$B$6:$B$35,MATCH($A290,'Property List'!$A$6:$A$35,0)),""))</f>
        <v/>
      </c>
      <c r="Q290" s="12" t="n">
        <v>3.48</v>
      </c>
      <c r="R290" s="15">
        <f>IF(OR(P290="",Q290=""),"",P290-Q290)</f>
        <v/>
      </c>
      <c r="S290" s="17" t="n"/>
    </row>
    <row r="291">
      <c r="A291" s="43" t="inlineStr">
        <is>
          <t>Providence at Baytown</t>
        </is>
      </c>
      <c r="B291" s="43" t="inlineStr">
        <is>
          <t>Houston Metro</t>
        </is>
      </c>
      <c r="C291" s="43" t="inlineStr">
        <is>
          <t>Y</t>
        </is>
      </c>
      <c r="D291" s="43" t="inlineStr">
        <is>
          <t>B3-R</t>
        </is>
      </c>
      <c r="E291" s="44" t="n">
        <v>28</v>
      </c>
      <c r="F291" s="44" t="n">
        <v>1003</v>
      </c>
      <c r="G291" s="12" t="n">
        <v>1115.36</v>
      </c>
      <c r="H291" s="13">
        <f>IFERROR(G291/F291,"")</f>
        <v/>
      </c>
      <c r="I291" s="12" t="n">
        <v>1055.44</v>
      </c>
      <c r="J291" s="13">
        <f>IFERROR(I291/F291,"")</f>
        <v/>
      </c>
      <c r="K291" s="44" t="n">
        <v>16</v>
      </c>
      <c r="L291" s="14">
        <f>IFERROR(K291/E291,"")</f>
        <v/>
      </c>
      <c r="M291" s="44" t="n">
        <v>12</v>
      </c>
      <c r="N291" s="15">
        <f>IFERROR(G291-I291,"")</f>
        <v/>
      </c>
      <c r="O291" s="43" t="inlineStr">
        <is>
          <t>08/07/2026</t>
        </is>
      </c>
      <c r="P291" s="16">
        <f>IF(SUMIFS('2. Utility Breakdown'!$T$6:$T$2000,'2. Utility Breakdown'!$A$6:$A$2000,$A291,'2. Utility Breakdown'!$G$6:$G$2000,"Y")=0,"",IFERROR(SUMIFS('2. Utility Breakdown'!$T$6:$T$2000,'2. Utility Breakdown'!$A$6:$A$2000,$A291,'2. Utility Breakdown'!$G$6:$G$2000,"Y")/INDEX('Property List'!$B$6:$B$35,MATCH($A291,'Property List'!$A$6:$A$35,0)),""))</f>
        <v/>
      </c>
      <c r="Q291" s="12" t="n">
        <v>3.48</v>
      </c>
      <c r="R291" s="15">
        <f>IF(OR(P291="",Q291=""),"",P291-Q291)</f>
        <v/>
      </c>
      <c r="S291" s="17" t="n"/>
    </row>
    <row r="292">
      <c r="A292" s="43" t="inlineStr">
        <is>
          <t>Providence at Baytown</t>
        </is>
      </c>
      <c r="B292" s="43" t="inlineStr">
        <is>
          <t>Houston Metro</t>
        </is>
      </c>
      <c r="C292" s="43" t="inlineStr">
        <is>
          <t>Y</t>
        </is>
      </c>
      <c r="D292" s="43" t="inlineStr">
        <is>
          <t>B4-R</t>
        </is>
      </c>
      <c r="E292" s="44" t="n">
        <v>4</v>
      </c>
      <c r="F292" s="44" t="n">
        <v>1048</v>
      </c>
      <c r="G292" s="12" t="n">
        <v>1226</v>
      </c>
      <c r="H292" s="13">
        <f>IFERROR(G292/F292,"")</f>
        <v/>
      </c>
      <c r="I292" s="12" t="n">
        <v>1095</v>
      </c>
      <c r="J292" s="13">
        <f>IFERROR(I292/F292,"")</f>
        <v/>
      </c>
      <c r="K292" s="44" t="n">
        <v>1</v>
      </c>
      <c r="L292" s="14">
        <f>IFERROR(K292/E292,"")</f>
        <v/>
      </c>
      <c r="M292" s="44" t="n">
        <v>1</v>
      </c>
      <c r="N292" s="15">
        <f>IFERROR(G292-I292,"")</f>
        <v/>
      </c>
      <c r="O292" s="43" t="inlineStr">
        <is>
          <t>08/07/2026</t>
        </is>
      </c>
      <c r="P292" s="16">
        <f>IF(SUMIFS('2. Utility Breakdown'!$T$6:$T$2000,'2. Utility Breakdown'!$A$6:$A$2000,$A292,'2. Utility Breakdown'!$G$6:$G$2000,"Y")=0,"",IFERROR(SUMIFS('2. Utility Breakdown'!$T$6:$T$2000,'2. Utility Breakdown'!$A$6:$A$2000,$A292,'2. Utility Breakdown'!$G$6:$G$2000,"Y")/INDEX('Property List'!$B$6:$B$35,MATCH($A292,'Property List'!$A$6:$A$35,0)),""))</f>
        <v/>
      </c>
      <c r="Q292" s="12" t="n">
        <v>3.48</v>
      </c>
      <c r="R292" s="15">
        <f>IF(OR(P292="",Q292=""),"",P292-Q292)</f>
        <v/>
      </c>
      <c r="S292" s="17" t="n"/>
    </row>
    <row r="293">
      <c r="A293" s="43" t="inlineStr">
        <is>
          <t>Providence at Baytown</t>
        </is>
      </c>
      <c r="B293" s="43" t="inlineStr">
        <is>
          <t>Houston Metro</t>
        </is>
      </c>
      <c r="C293" s="43" t="inlineStr">
        <is>
          <t>Y</t>
        </is>
      </c>
      <c r="D293" s="43" t="inlineStr">
        <is>
          <t>C1-C</t>
        </is>
      </c>
      <c r="E293" s="44" t="n">
        <v>1</v>
      </c>
      <c r="F293" s="44" t="n">
        <v>1380</v>
      </c>
      <c r="G293" s="12" t="n">
        <v>1475</v>
      </c>
      <c r="H293" s="13">
        <f>IFERROR(G293/F293,"")</f>
        <v/>
      </c>
      <c r="I293" s="12" t="n">
        <v>0</v>
      </c>
      <c r="J293" s="13">
        <f>IFERROR(I293/F293,"")</f>
        <v/>
      </c>
      <c r="K293" s="44" t="n">
        <v>0</v>
      </c>
      <c r="L293" s="14">
        <f>IFERROR(K293/E293,"")</f>
        <v/>
      </c>
      <c r="M293" s="44" t="n">
        <v>1</v>
      </c>
      <c r="N293" s="15">
        <f>IFERROR(G293-I293,"")</f>
        <v/>
      </c>
      <c r="O293" s="43" t="inlineStr">
        <is>
          <t>08/07/2026</t>
        </is>
      </c>
      <c r="P293" s="16">
        <f>IF(SUMIFS('2. Utility Breakdown'!$T$6:$T$2000,'2. Utility Breakdown'!$A$6:$A$2000,$A293,'2. Utility Breakdown'!$G$6:$G$2000,"Y")=0,"",IFERROR(SUMIFS('2. Utility Breakdown'!$T$6:$T$2000,'2. Utility Breakdown'!$A$6:$A$2000,$A293,'2. Utility Breakdown'!$G$6:$G$2000,"Y")/INDEX('Property List'!$B$6:$B$35,MATCH($A293,'Property List'!$A$6:$A$35,0)),""))</f>
        <v/>
      </c>
      <c r="Q293" s="12" t="n">
        <v>3.48</v>
      </c>
      <c r="R293" s="15">
        <f>IF(OR(P293="",Q293=""),"",P293-Q293)</f>
        <v/>
      </c>
      <c r="S293" s="17" t="n"/>
    </row>
    <row r="294">
      <c r="A294" s="43" t="inlineStr">
        <is>
          <t>Providence at Baytown</t>
        </is>
      </c>
      <c r="B294" s="43" t="inlineStr">
        <is>
          <t>Houston Metro</t>
        </is>
      </c>
      <c r="C294" s="43" t="inlineStr">
        <is>
          <t>Y</t>
        </is>
      </c>
      <c r="D294" s="43" t="inlineStr">
        <is>
          <t>B2-C</t>
        </is>
      </c>
      <c r="E294" s="44" t="n">
        <v>5</v>
      </c>
      <c r="F294" s="44" t="n">
        <v>950</v>
      </c>
      <c r="G294" s="12" t="n">
        <v>927</v>
      </c>
      <c r="H294" s="13">
        <f>IFERROR(G294/F294,"")</f>
        <v/>
      </c>
      <c r="I294" s="12" t="n">
        <v>912</v>
      </c>
      <c r="J294" s="13">
        <f>IFERROR(I294/F294,"")</f>
        <v/>
      </c>
      <c r="K294" s="44" t="n">
        <v>2</v>
      </c>
      <c r="L294" s="14">
        <f>IFERROR(K294/E294,"")</f>
        <v/>
      </c>
      <c r="M294" s="44" t="n">
        <v>3</v>
      </c>
      <c r="N294" s="15">
        <f>IFERROR(G294-I294,"")</f>
        <v/>
      </c>
      <c r="O294" s="43" t="inlineStr">
        <is>
          <t>08/07/2026</t>
        </is>
      </c>
      <c r="P294" s="16">
        <f>IF(SUMIFS('2. Utility Breakdown'!$T$6:$T$2000,'2. Utility Breakdown'!$A$6:$A$2000,$A294,'2. Utility Breakdown'!$G$6:$G$2000,"Y")=0,"",IFERROR(SUMIFS('2. Utility Breakdown'!$T$6:$T$2000,'2. Utility Breakdown'!$A$6:$A$2000,$A294,'2. Utility Breakdown'!$G$6:$G$2000,"Y")/INDEX('Property List'!$B$6:$B$35,MATCH($A294,'Property List'!$A$6:$A$35,0)),""))</f>
        <v/>
      </c>
      <c r="Q294" s="12" t="n">
        <v>3.48</v>
      </c>
      <c r="R294" s="15">
        <f>IF(OR(P294="",Q294=""),"",P294-Q294)</f>
        <v/>
      </c>
      <c r="S294" s="17" t="n"/>
    </row>
    <row r="295">
      <c r="A295" s="43" t="inlineStr">
        <is>
          <t>Providence at Baytown</t>
        </is>
      </c>
      <c r="B295" s="43" t="inlineStr">
        <is>
          <t>Houston Metro</t>
        </is>
      </c>
      <c r="C295" s="43" t="inlineStr">
        <is>
          <t>Y</t>
        </is>
      </c>
      <c r="D295" s="43" t="inlineStr">
        <is>
          <t>B2-R</t>
        </is>
      </c>
      <c r="E295" s="44" t="n">
        <v>20</v>
      </c>
      <c r="F295" s="44" t="n">
        <v>950</v>
      </c>
      <c r="G295" s="12" t="n">
        <v>947</v>
      </c>
      <c r="H295" s="13">
        <f>IFERROR(G295/F295,"")</f>
        <v/>
      </c>
      <c r="I295" s="12" t="n">
        <v>948.71</v>
      </c>
      <c r="J295" s="13">
        <f>IFERROR(I295/F295,"")</f>
        <v/>
      </c>
      <c r="K295" s="44" t="n">
        <v>14</v>
      </c>
      <c r="L295" s="14">
        <f>IFERROR(K295/E295,"")</f>
        <v/>
      </c>
      <c r="M295" s="44" t="n">
        <v>7</v>
      </c>
      <c r="N295" s="15">
        <f>IFERROR(G295-I295,"")</f>
        <v/>
      </c>
      <c r="O295" s="43" t="inlineStr">
        <is>
          <t>08/07/2026</t>
        </is>
      </c>
      <c r="P295" s="16">
        <f>IF(SUMIFS('2. Utility Breakdown'!$T$6:$T$2000,'2. Utility Breakdown'!$A$6:$A$2000,$A295,'2. Utility Breakdown'!$G$6:$G$2000,"Y")=0,"",IFERROR(SUMIFS('2. Utility Breakdown'!$T$6:$T$2000,'2. Utility Breakdown'!$A$6:$A$2000,$A295,'2. Utility Breakdown'!$G$6:$G$2000,"Y")/INDEX('Property List'!$B$6:$B$35,MATCH($A295,'Property List'!$A$6:$A$35,0)),""))</f>
        <v/>
      </c>
      <c r="Q295" s="12" t="n">
        <v>3.48</v>
      </c>
      <c r="R295" s="15">
        <f>IF(OR(P295="",Q295=""),"",P295-Q295)</f>
        <v/>
      </c>
      <c r="S295" s="17" t="n"/>
    </row>
    <row r="296">
      <c r="A296" s="43" t="inlineStr">
        <is>
          <t>Providence at Baytown</t>
        </is>
      </c>
      <c r="B296" s="43" t="inlineStr">
        <is>
          <t>Houston Metro</t>
        </is>
      </c>
      <c r="C296" s="43" t="inlineStr">
        <is>
          <t>Y</t>
        </is>
      </c>
      <c r="D296" s="43" t="inlineStr">
        <is>
          <t>B3-C</t>
        </is>
      </c>
      <c r="E296" s="44" t="n">
        <v>7</v>
      </c>
      <c r="F296" s="44" t="n">
        <v>1003</v>
      </c>
      <c r="G296" s="12" t="n">
        <v>1080</v>
      </c>
      <c r="H296" s="13">
        <f>IFERROR(G296/F296,"")</f>
        <v/>
      </c>
      <c r="I296" s="12" t="n">
        <v>1043.6</v>
      </c>
      <c r="J296" s="13">
        <f>IFERROR(I296/F296,"")</f>
        <v/>
      </c>
      <c r="K296" s="44" t="n">
        <v>5</v>
      </c>
      <c r="L296" s="14">
        <f>IFERROR(K296/E296,"")</f>
        <v/>
      </c>
      <c r="M296" s="44" t="n">
        <v>1</v>
      </c>
      <c r="N296" s="15">
        <f>IFERROR(G296-I296,"")</f>
        <v/>
      </c>
      <c r="O296" s="43" t="inlineStr">
        <is>
          <t>08/07/2026</t>
        </is>
      </c>
      <c r="P296" s="16">
        <f>IF(SUMIFS('2. Utility Breakdown'!$T$6:$T$2000,'2. Utility Breakdown'!$A$6:$A$2000,$A296,'2. Utility Breakdown'!$G$6:$G$2000,"Y")=0,"",IFERROR(SUMIFS('2. Utility Breakdown'!$T$6:$T$2000,'2. Utility Breakdown'!$A$6:$A$2000,$A296,'2. Utility Breakdown'!$G$6:$G$2000,"Y")/INDEX('Property List'!$B$6:$B$35,MATCH($A296,'Property List'!$A$6:$A$35,0)),""))</f>
        <v/>
      </c>
      <c r="Q296" s="12" t="n">
        <v>3.48</v>
      </c>
      <c r="R296" s="15">
        <f>IF(OR(P296="",Q296=""),"",P296-Q296)</f>
        <v/>
      </c>
      <c r="S296" s="17" t="n"/>
    </row>
    <row r="297">
      <c r="A297" s="43" t="inlineStr">
        <is>
          <t>Providence at Baytown</t>
        </is>
      </c>
      <c r="B297" s="43" t="inlineStr">
        <is>
          <t>Houston Metro</t>
        </is>
      </c>
      <c r="C297" s="43" t="inlineStr">
        <is>
          <t>Y</t>
        </is>
      </c>
      <c r="D297" s="43" t="inlineStr">
        <is>
          <t>A1-C</t>
        </is>
      </c>
      <c r="E297" s="44" t="n">
        <v>2</v>
      </c>
      <c r="F297" s="44" t="n">
        <v>715</v>
      </c>
      <c r="G297" s="12" t="n">
        <v>681</v>
      </c>
      <c r="H297" s="13">
        <f>IFERROR(G297/F297,"")</f>
        <v/>
      </c>
      <c r="I297" s="12" t="n">
        <v>666</v>
      </c>
      <c r="J297" s="13">
        <f>IFERROR(I297/F297,"")</f>
        <v/>
      </c>
      <c r="K297" s="44" t="n">
        <v>2</v>
      </c>
      <c r="L297" s="14">
        <f>IFERROR(K297/E297,"")</f>
        <v/>
      </c>
      <c r="M297" s="44" t="n">
        <v>0</v>
      </c>
      <c r="N297" s="15">
        <f>IFERROR(G297-I297,"")</f>
        <v/>
      </c>
      <c r="O297" s="43" t="inlineStr">
        <is>
          <t>08/07/2026</t>
        </is>
      </c>
      <c r="P297" s="16">
        <f>IF(SUMIFS('2. Utility Breakdown'!$T$6:$T$2000,'2. Utility Breakdown'!$A$6:$A$2000,$A297,'2. Utility Breakdown'!$G$6:$G$2000,"Y")=0,"",IFERROR(SUMIFS('2. Utility Breakdown'!$T$6:$T$2000,'2. Utility Breakdown'!$A$6:$A$2000,$A297,'2. Utility Breakdown'!$G$6:$G$2000,"Y")/INDEX('Property List'!$B$6:$B$35,MATCH($A297,'Property List'!$A$6:$A$35,0)),""))</f>
        <v/>
      </c>
      <c r="Q297" s="12" t="n">
        <v>3.48</v>
      </c>
      <c r="R297" s="15">
        <f>IF(OR(P297="",Q297=""),"",P297-Q297)</f>
        <v/>
      </c>
      <c r="S297" s="17" t="n"/>
    </row>
    <row r="298">
      <c r="A298" s="43" t="inlineStr">
        <is>
          <t>Providence at Baytown</t>
        </is>
      </c>
      <c r="B298" s="43" t="inlineStr">
        <is>
          <t>Houston Metro</t>
        </is>
      </c>
      <c r="C298" s="43" t="inlineStr">
        <is>
          <t>Y</t>
        </is>
      </c>
      <c r="D298" s="43" t="inlineStr">
        <is>
          <t>A1-R</t>
        </is>
      </c>
      <c r="E298" s="44" t="n">
        <v>51</v>
      </c>
      <c r="F298" s="44" t="n">
        <v>715</v>
      </c>
      <c r="G298" s="12" t="n">
        <v>700</v>
      </c>
      <c r="H298" s="13">
        <f>IFERROR(G298/F298,"")</f>
        <v/>
      </c>
      <c r="I298" s="12" t="n">
        <v>710.65</v>
      </c>
      <c r="J298" s="13">
        <f>IFERROR(I298/F298,"")</f>
        <v/>
      </c>
      <c r="K298" s="44" t="n">
        <v>48</v>
      </c>
      <c r="L298" s="14">
        <f>IFERROR(K298/E298,"")</f>
        <v/>
      </c>
      <c r="M298" s="44" t="n">
        <v>3</v>
      </c>
      <c r="N298" s="15">
        <f>IFERROR(G298-I298,"")</f>
        <v/>
      </c>
      <c r="O298" s="43" t="inlineStr">
        <is>
          <t>08/07/2026</t>
        </is>
      </c>
      <c r="P298" s="16">
        <f>IF(SUMIFS('2. Utility Breakdown'!$T$6:$T$2000,'2. Utility Breakdown'!$A$6:$A$2000,$A298,'2. Utility Breakdown'!$G$6:$G$2000,"Y")=0,"",IFERROR(SUMIFS('2. Utility Breakdown'!$T$6:$T$2000,'2. Utility Breakdown'!$A$6:$A$2000,$A298,'2. Utility Breakdown'!$G$6:$G$2000,"Y")/INDEX('Property List'!$B$6:$B$35,MATCH($A298,'Property List'!$A$6:$A$35,0)),""))</f>
        <v/>
      </c>
      <c r="Q298" s="12" t="n">
        <v>3.48</v>
      </c>
      <c r="R298" s="15">
        <f>IF(OR(P298="",Q298=""),"",P298-Q298)</f>
        <v/>
      </c>
      <c r="S298" s="17" t="n"/>
    </row>
    <row r="299">
      <c r="A299" s="43" t="inlineStr">
        <is>
          <t>Providence at Baytown</t>
        </is>
      </c>
      <c r="B299" s="43" t="inlineStr">
        <is>
          <t>Houston Metro</t>
        </is>
      </c>
      <c r="C299" s="43" t="inlineStr">
        <is>
          <t>Y</t>
        </is>
      </c>
      <c r="D299" s="43" t="inlineStr">
        <is>
          <t>A2-C</t>
        </is>
      </c>
      <c r="E299" s="44" t="n">
        <v>2</v>
      </c>
      <c r="F299" s="44" t="n">
        <v>725</v>
      </c>
      <c r="G299" s="12" t="n">
        <v>696</v>
      </c>
      <c r="H299" s="13">
        <f>IFERROR(G299/F299,"")</f>
        <v/>
      </c>
      <c r="I299" s="12" t="n">
        <v>681</v>
      </c>
      <c r="J299" s="13">
        <f>IFERROR(I299/F299,"")</f>
        <v/>
      </c>
      <c r="K299" s="44" t="n">
        <v>1</v>
      </c>
      <c r="L299" s="14">
        <f>IFERROR(K299/E299,"")</f>
        <v/>
      </c>
      <c r="M299" s="44" t="n">
        <v>1</v>
      </c>
      <c r="N299" s="15">
        <f>IFERROR(G299-I299,"")</f>
        <v/>
      </c>
      <c r="O299" s="43" t="inlineStr">
        <is>
          <t>08/07/2026</t>
        </is>
      </c>
      <c r="P299" s="16">
        <f>IF(SUMIFS('2. Utility Breakdown'!$T$6:$T$2000,'2. Utility Breakdown'!$A$6:$A$2000,$A299,'2. Utility Breakdown'!$G$6:$G$2000,"Y")=0,"",IFERROR(SUMIFS('2. Utility Breakdown'!$T$6:$T$2000,'2. Utility Breakdown'!$A$6:$A$2000,$A299,'2. Utility Breakdown'!$G$6:$G$2000,"Y")/INDEX('Property List'!$B$6:$B$35,MATCH($A299,'Property List'!$A$6:$A$35,0)),""))</f>
        <v/>
      </c>
      <c r="Q299" s="12" t="n">
        <v>3.48</v>
      </c>
      <c r="R299" s="15">
        <f>IF(OR(P299="",Q299=""),"",P299-Q299)</f>
        <v/>
      </c>
      <c r="S299" s="17" t="n"/>
    </row>
    <row r="300">
      <c r="A300" s="43" t="inlineStr">
        <is>
          <t>Providence at Baytown</t>
        </is>
      </c>
      <c r="B300" s="43" t="inlineStr">
        <is>
          <t>Houston Metro</t>
        </is>
      </c>
      <c r="C300" s="43" t="inlineStr">
        <is>
          <t>Y</t>
        </is>
      </c>
      <c r="D300" s="43" t="inlineStr">
        <is>
          <t>A2-R</t>
        </is>
      </c>
      <c r="E300" s="44" t="n">
        <v>32</v>
      </c>
      <c r="F300" s="44" t="n">
        <v>725</v>
      </c>
      <c r="G300" s="12" t="n">
        <v>707</v>
      </c>
      <c r="H300" s="13">
        <f>IFERROR(G300/F300,"")</f>
        <v/>
      </c>
      <c r="I300" s="12" t="n">
        <v>740.5</v>
      </c>
      <c r="J300" s="13">
        <f>IFERROR(I300/F300,"")</f>
        <v/>
      </c>
      <c r="K300" s="44" t="n">
        <v>30</v>
      </c>
      <c r="L300" s="14">
        <f>IFERROR(K300/E300,"")</f>
        <v/>
      </c>
      <c r="M300" s="44" t="n">
        <v>1</v>
      </c>
      <c r="N300" s="15">
        <f>IFERROR(G300-I300,"")</f>
        <v/>
      </c>
      <c r="O300" s="43" t="inlineStr">
        <is>
          <t>08/07/2026</t>
        </is>
      </c>
      <c r="P300" s="16">
        <f>IF(SUMIFS('2. Utility Breakdown'!$T$6:$T$2000,'2. Utility Breakdown'!$A$6:$A$2000,$A300,'2. Utility Breakdown'!$G$6:$G$2000,"Y")=0,"",IFERROR(SUMIFS('2. Utility Breakdown'!$T$6:$T$2000,'2. Utility Breakdown'!$A$6:$A$2000,$A300,'2. Utility Breakdown'!$G$6:$G$2000,"Y")/INDEX('Property List'!$B$6:$B$35,MATCH($A300,'Property List'!$A$6:$A$35,0)),""))</f>
        <v/>
      </c>
      <c r="Q300" s="12" t="n">
        <v>3.48</v>
      </c>
      <c r="R300" s="15">
        <f>IF(OR(P300="",Q300=""),"",P300-Q300)</f>
        <v/>
      </c>
      <c r="S300" s="17" t="n"/>
    </row>
    <row r="301">
      <c r="A301" s="43" t="inlineStr">
        <is>
          <t>Providence at Baytown</t>
        </is>
      </c>
      <c r="B301" s="43" t="inlineStr">
        <is>
          <t>Houston Metro</t>
        </is>
      </c>
      <c r="C301" s="43" t="inlineStr">
        <is>
          <t>Y</t>
        </is>
      </c>
      <c r="D301" s="43" t="inlineStr">
        <is>
          <t>B1-C</t>
        </is>
      </c>
      <c r="E301" s="44" t="n">
        <v>8</v>
      </c>
      <c r="F301" s="44" t="n">
        <v>885</v>
      </c>
      <c r="G301" s="12" t="n">
        <v>1035</v>
      </c>
      <c r="H301" s="13">
        <f>IFERROR(G301/F301,"")</f>
        <v/>
      </c>
      <c r="I301" s="12" t="n">
        <v>975</v>
      </c>
      <c r="J301" s="13">
        <f>IFERROR(I301/F301,"")</f>
        <v/>
      </c>
      <c r="K301" s="44" t="n">
        <v>2</v>
      </c>
      <c r="L301" s="14">
        <f>IFERROR(K301/E301,"")</f>
        <v/>
      </c>
      <c r="M301" s="44" t="n">
        <v>6</v>
      </c>
      <c r="N301" s="15">
        <f>IFERROR(G301-I301,"")</f>
        <v/>
      </c>
      <c r="O301" s="43" t="inlineStr">
        <is>
          <t>08/07/2026</t>
        </is>
      </c>
      <c r="P301" s="16">
        <f>IF(SUMIFS('2. Utility Breakdown'!$T$6:$T$2000,'2. Utility Breakdown'!$A$6:$A$2000,$A301,'2. Utility Breakdown'!$G$6:$G$2000,"Y")=0,"",IFERROR(SUMIFS('2. Utility Breakdown'!$T$6:$T$2000,'2. Utility Breakdown'!$A$6:$A$2000,$A301,'2. Utility Breakdown'!$G$6:$G$2000,"Y")/INDEX('Property List'!$B$6:$B$35,MATCH($A301,'Property List'!$A$6:$A$35,0)),""))</f>
        <v/>
      </c>
      <c r="Q301" s="12" t="n">
        <v>3.48</v>
      </c>
      <c r="R301" s="15">
        <f>IF(OR(P301="",Q301=""),"",P301-Q301)</f>
        <v/>
      </c>
      <c r="S301" s="17" t="n"/>
    </row>
    <row r="302">
      <c r="A302" s="43" t="inlineStr">
        <is>
          <t>Providence at Baytown</t>
        </is>
      </c>
      <c r="B302" s="43" t="inlineStr">
        <is>
          <t>Houston Metro</t>
        </is>
      </c>
      <c r="C302" s="43" t="inlineStr">
        <is>
          <t>Y</t>
        </is>
      </c>
      <c r="D302" s="43" t="inlineStr">
        <is>
          <t>B1-R</t>
        </is>
      </c>
      <c r="E302" s="44" t="n">
        <v>9</v>
      </c>
      <c r="F302" s="44" t="n">
        <v>885</v>
      </c>
      <c r="G302" s="12" t="n">
        <v>1060</v>
      </c>
      <c r="H302" s="13">
        <f>IFERROR(G302/F302,"")</f>
        <v/>
      </c>
      <c r="I302" s="12" t="n">
        <v>1012.5</v>
      </c>
      <c r="J302" s="13">
        <f>IFERROR(I302/F302,"")</f>
        <v/>
      </c>
      <c r="K302" s="44" t="n">
        <v>2</v>
      </c>
      <c r="L302" s="14">
        <f>IFERROR(K302/E302,"")</f>
        <v/>
      </c>
      <c r="M302" s="44" t="n">
        <v>7</v>
      </c>
      <c r="N302" s="15">
        <f>IFERROR(G302-I302,"")</f>
        <v/>
      </c>
      <c r="O302" s="43" t="inlineStr">
        <is>
          <t>08/07/2026</t>
        </is>
      </c>
      <c r="P302" s="16">
        <f>IF(SUMIFS('2. Utility Breakdown'!$T$6:$T$2000,'2. Utility Breakdown'!$A$6:$A$2000,$A302,'2. Utility Breakdown'!$G$6:$G$2000,"Y")=0,"",IFERROR(SUMIFS('2. Utility Breakdown'!$T$6:$T$2000,'2. Utility Breakdown'!$A$6:$A$2000,$A302,'2. Utility Breakdown'!$G$6:$G$2000,"Y")/INDEX('Property List'!$B$6:$B$35,MATCH($A302,'Property List'!$A$6:$A$35,0)),""))</f>
        <v/>
      </c>
      <c r="Q302" s="12" t="n">
        <v>3.48</v>
      </c>
      <c r="R302" s="15">
        <f>IF(OR(P302="",Q302=""),"",P302-Q302)</f>
        <v/>
      </c>
      <c r="S302" s="17" t="n"/>
    </row>
    <row r="303">
      <c r="A303" s="9" t="inlineStr">
        <is>
          <t>Providence at Baytown</t>
        </is>
      </c>
      <c r="B303" s="11" t="n"/>
      <c r="C303" s="11" t="n"/>
      <c r="D303" s="9" t="inlineStr">
        <is>
          <t>Property Total</t>
        </is>
      </c>
      <c r="E303" s="10">
        <f>SUM(E289:E302)</f>
        <v/>
      </c>
      <c r="F303" s="10">
        <f>IFERROR(SUMPRODUCT(E289:E302,F289:F302)/E303,"")</f>
        <v/>
      </c>
      <c r="G303" s="18">
        <f>IFERROR(SUMPRODUCT(E289:E302,G289:G302)/E303,"")</f>
        <v/>
      </c>
      <c r="H303" s="19">
        <f>IFERROR(G303/F303,"")</f>
        <v/>
      </c>
      <c r="I303" s="18">
        <f>IFERROR(SUMPRODUCT(E289:E302,I289:I302)/E303,"")</f>
        <v/>
      </c>
      <c r="J303" s="19">
        <f>IFERROR(I303/F303,"")</f>
        <v/>
      </c>
      <c r="K303" s="10">
        <f>SUM(K289:K302)</f>
        <v/>
      </c>
      <c r="L303" s="20">
        <f>IFERROR(K303/E303,"")</f>
        <v/>
      </c>
      <c r="M303" s="10">
        <f>SUM(M289:M302)</f>
        <v/>
      </c>
      <c r="N303" s="18">
        <f>IFERROR(G303-I303,"")</f>
        <v/>
      </c>
      <c r="O303" s="11" t="n"/>
      <c r="P303" s="21">
        <f>P302</f>
        <v/>
      </c>
      <c r="Q303" s="21">
        <f>Q302</f>
        <v/>
      </c>
      <c r="R303" s="18">
        <f>IF(OR(P303="",Q303=""),"",P303-Q303)</f>
        <v/>
      </c>
      <c r="S303" s="11" t="n"/>
    </row>
    <row r="304">
      <c r="A304" s="43" t="inlineStr">
        <is>
          <t>Boat House</t>
        </is>
      </c>
      <c r="B304" s="43" t="inlineStr">
        <is>
          <t>Jacksonville, FL</t>
        </is>
      </c>
      <c r="C304" s="43" t="inlineStr">
        <is>
          <t>N</t>
        </is>
      </c>
      <c r="D304" s="43" t="inlineStr">
        <is>
          <t>E2-R</t>
        </is>
      </c>
      <c r="E304" s="44" t="n">
        <v>39</v>
      </c>
      <c r="F304" s="44" t="n">
        <v>569</v>
      </c>
      <c r="G304" s="12" t="n">
        <v>960.13</v>
      </c>
      <c r="H304" s="13">
        <f>IFERROR(G304/F304,"")</f>
        <v/>
      </c>
      <c r="I304" s="12" t="n">
        <v>780.92</v>
      </c>
      <c r="J304" s="13">
        <f>IFERROR(I304/F304,"")</f>
        <v/>
      </c>
      <c r="K304" s="44" t="n">
        <v>24</v>
      </c>
      <c r="L304" s="14">
        <f>IFERROR(K304/E304,"")</f>
        <v/>
      </c>
      <c r="M304" s="44" t="n">
        <v>12</v>
      </c>
      <c r="N304" s="15">
        <f>IFERROR(G304-I304,"")</f>
        <v/>
      </c>
      <c r="O304" s="43" t="inlineStr">
        <is>
          <t>08/07/2026</t>
        </is>
      </c>
      <c r="P304" s="16">
        <f>IF(SUMIFS('2. Utility Breakdown'!$T$6:$T$2000,'2. Utility Breakdown'!$A$6:$A$2000,$A304,'2. Utility Breakdown'!$G$6:$G$2000,"Y")=0,"",IFERROR(SUMIFS('2. Utility Breakdown'!$T$6:$T$2000,'2. Utility Breakdown'!$A$6:$A$2000,$A304,'2. Utility Breakdown'!$G$6:$G$2000,"Y")/INDEX('Property List'!$B$6:$B$35,MATCH($A304,'Property List'!$A$6:$A$35,0)),""))</f>
        <v/>
      </c>
      <c r="Q304" s="12" t="n">
        <v>73.45999999999999</v>
      </c>
      <c r="R304" s="15">
        <f>IF(OR(P304="",Q304=""),"",P304-Q304)</f>
        <v/>
      </c>
      <c r="S304" s="17" t="n"/>
    </row>
    <row r="305">
      <c r="A305" s="43" t="inlineStr">
        <is>
          <t>Boat House</t>
        </is>
      </c>
      <c r="B305" s="43" t="inlineStr">
        <is>
          <t>Jacksonville, FL</t>
        </is>
      </c>
      <c r="C305" s="43" t="inlineStr">
        <is>
          <t>N</t>
        </is>
      </c>
      <c r="D305" s="43" t="inlineStr">
        <is>
          <t>E1</t>
        </is>
      </c>
      <c r="E305" s="44" t="n">
        <v>62</v>
      </c>
      <c r="F305" s="44" t="n">
        <v>478</v>
      </c>
      <c r="G305" s="12" t="n">
        <v>860.8099999999999</v>
      </c>
      <c r="H305" s="13">
        <f>IFERROR(G305/F305,"")</f>
        <v/>
      </c>
      <c r="I305" s="12" t="n">
        <v>743.08</v>
      </c>
      <c r="J305" s="13">
        <f>IFERROR(I305/F305,"")</f>
        <v/>
      </c>
      <c r="K305" s="44" t="n">
        <v>39</v>
      </c>
      <c r="L305" s="14">
        <f>IFERROR(K305/E305,"")</f>
        <v/>
      </c>
      <c r="M305" s="44" t="n">
        <v>22</v>
      </c>
      <c r="N305" s="15">
        <f>IFERROR(G305-I305,"")</f>
        <v/>
      </c>
      <c r="O305" s="43" t="inlineStr">
        <is>
          <t>08/07/2026</t>
        </is>
      </c>
      <c r="P305" s="16">
        <f>IF(SUMIFS('2. Utility Breakdown'!$T$6:$T$2000,'2. Utility Breakdown'!$A$6:$A$2000,$A305,'2. Utility Breakdown'!$G$6:$G$2000,"Y")=0,"",IFERROR(SUMIFS('2. Utility Breakdown'!$T$6:$T$2000,'2. Utility Breakdown'!$A$6:$A$2000,$A305,'2. Utility Breakdown'!$G$6:$G$2000,"Y")/INDEX('Property List'!$B$6:$B$35,MATCH($A305,'Property List'!$A$6:$A$35,0)),""))</f>
        <v/>
      </c>
      <c r="Q305" s="12" t="n">
        <v>73.45999999999999</v>
      </c>
      <c r="R305" s="15">
        <f>IF(OR(P305="",Q305=""),"",P305-Q305)</f>
        <v/>
      </c>
      <c r="S305" s="17" t="n"/>
    </row>
    <row r="306">
      <c r="A306" s="43" t="inlineStr">
        <is>
          <t>Boat House</t>
        </is>
      </c>
      <c r="B306" s="43" t="inlineStr">
        <is>
          <t>Jacksonville, FL</t>
        </is>
      </c>
      <c r="C306" s="43" t="inlineStr">
        <is>
          <t>N</t>
        </is>
      </c>
      <c r="D306" s="43" t="inlineStr">
        <is>
          <t>E1-R</t>
        </is>
      </c>
      <c r="E306" s="44" t="n">
        <v>136</v>
      </c>
      <c r="F306" s="44" t="n">
        <v>478</v>
      </c>
      <c r="G306" s="12" t="n">
        <v>910.6900000000001</v>
      </c>
      <c r="H306" s="13">
        <f>IFERROR(G306/F306,"")</f>
        <v/>
      </c>
      <c r="I306" s="12" t="n">
        <v>795.27</v>
      </c>
      <c r="J306" s="13">
        <f>IFERROR(I306/F306,"")</f>
        <v/>
      </c>
      <c r="K306" s="44" t="n">
        <v>85</v>
      </c>
      <c r="L306" s="14">
        <f>IFERROR(K306/E306,"")</f>
        <v/>
      </c>
      <c r="M306" s="44" t="n">
        <v>48</v>
      </c>
      <c r="N306" s="15">
        <f>IFERROR(G306-I306,"")</f>
        <v/>
      </c>
      <c r="O306" s="43" t="inlineStr">
        <is>
          <t>08/07/2026</t>
        </is>
      </c>
      <c r="P306" s="16">
        <f>IF(SUMIFS('2. Utility Breakdown'!$T$6:$T$2000,'2. Utility Breakdown'!$A$6:$A$2000,$A306,'2. Utility Breakdown'!$G$6:$G$2000,"Y")=0,"",IFERROR(SUMIFS('2. Utility Breakdown'!$T$6:$T$2000,'2. Utility Breakdown'!$A$6:$A$2000,$A306,'2. Utility Breakdown'!$G$6:$G$2000,"Y")/INDEX('Property List'!$B$6:$B$35,MATCH($A306,'Property List'!$A$6:$A$35,0)),""))</f>
        <v/>
      </c>
      <c r="Q306" s="12" t="n">
        <v>73.45999999999999</v>
      </c>
      <c r="R306" s="15">
        <f>IF(OR(P306="",Q306=""),"",P306-Q306)</f>
        <v/>
      </c>
      <c r="S306" s="17" t="n"/>
    </row>
    <row r="307">
      <c r="A307" s="43" t="inlineStr">
        <is>
          <t>Boat House</t>
        </is>
      </c>
      <c r="B307" s="43" t="inlineStr">
        <is>
          <t>Jacksonville, FL</t>
        </is>
      </c>
      <c r="C307" s="43" t="inlineStr">
        <is>
          <t>N</t>
        </is>
      </c>
      <c r="D307" s="43" t="inlineStr">
        <is>
          <t>E2</t>
        </is>
      </c>
      <c r="E307" s="44" t="n">
        <v>21</v>
      </c>
      <c r="F307" s="44" t="n">
        <v>569</v>
      </c>
      <c r="G307" s="12" t="n">
        <v>937.62</v>
      </c>
      <c r="H307" s="13">
        <f>IFERROR(G307/F307,"")</f>
        <v/>
      </c>
      <c r="I307" s="12" t="n">
        <v>805</v>
      </c>
      <c r="J307" s="13">
        <f>IFERROR(I307/F307,"")</f>
        <v/>
      </c>
      <c r="K307" s="44" t="n">
        <v>11</v>
      </c>
      <c r="L307" s="14">
        <f>IFERROR(K307/E307,"")</f>
        <v/>
      </c>
      <c r="M307" s="44" t="n">
        <v>9</v>
      </c>
      <c r="N307" s="15">
        <f>IFERROR(G307-I307,"")</f>
        <v/>
      </c>
      <c r="O307" s="43" t="inlineStr">
        <is>
          <t>08/07/2026</t>
        </is>
      </c>
      <c r="P307" s="16">
        <f>IF(SUMIFS('2. Utility Breakdown'!$T$6:$T$2000,'2. Utility Breakdown'!$A$6:$A$2000,$A307,'2. Utility Breakdown'!$G$6:$G$2000,"Y")=0,"",IFERROR(SUMIFS('2. Utility Breakdown'!$T$6:$T$2000,'2. Utility Breakdown'!$A$6:$A$2000,$A307,'2. Utility Breakdown'!$G$6:$G$2000,"Y")/INDEX('Property List'!$B$6:$B$35,MATCH($A307,'Property List'!$A$6:$A$35,0)),""))</f>
        <v/>
      </c>
      <c r="Q307" s="12" t="n">
        <v>73.45999999999999</v>
      </c>
      <c r="R307" s="15">
        <f>IF(OR(P307="",Q307=""),"",P307-Q307)</f>
        <v/>
      </c>
      <c r="S307" s="17" t="n"/>
    </row>
    <row r="308">
      <c r="A308" s="43" t="inlineStr">
        <is>
          <t>Boat House</t>
        </is>
      </c>
      <c r="B308" s="43" t="inlineStr">
        <is>
          <t>Jacksonville, FL</t>
        </is>
      </c>
      <c r="C308" s="43" t="inlineStr">
        <is>
          <t>N</t>
        </is>
      </c>
      <c r="D308" s="43" t="inlineStr">
        <is>
          <t>A1</t>
        </is>
      </c>
      <c r="E308" s="44" t="n">
        <v>19</v>
      </c>
      <c r="F308" s="44" t="n">
        <v>710</v>
      </c>
      <c r="G308" s="12" t="n">
        <v>1055.26</v>
      </c>
      <c r="H308" s="13">
        <f>IFERROR(G308/F308,"")</f>
        <v/>
      </c>
      <c r="I308" s="12" t="n">
        <v>882.17</v>
      </c>
      <c r="J308" s="13">
        <f>IFERROR(I308/F308,"")</f>
        <v/>
      </c>
      <c r="K308" s="44" t="n">
        <v>12</v>
      </c>
      <c r="L308" s="14">
        <f>IFERROR(K308/E308,"")</f>
        <v/>
      </c>
      <c r="M308" s="44" t="n">
        <v>6</v>
      </c>
      <c r="N308" s="15">
        <f>IFERROR(G308-I308,"")</f>
        <v/>
      </c>
      <c r="O308" s="43" t="inlineStr">
        <is>
          <t>08/07/2026</t>
        </is>
      </c>
      <c r="P308" s="16">
        <f>IF(SUMIFS('2. Utility Breakdown'!$T$6:$T$2000,'2. Utility Breakdown'!$A$6:$A$2000,$A308,'2. Utility Breakdown'!$G$6:$G$2000,"Y")=0,"",IFERROR(SUMIFS('2. Utility Breakdown'!$T$6:$T$2000,'2. Utility Breakdown'!$A$6:$A$2000,$A308,'2. Utility Breakdown'!$G$6:$G$2000,"Y")/INDEX('Property List'!$B$6:$B$35,MATCH($A308,'Property List'!$A$6:$A$35,0)),""))</f>
        <v/>
      </c>
      <c r="Q308" s="12" t="n">
        <v>73.45999999999999</v>
      </c>
      <c r="R308" s="15">
        <f>IF(OR(P308="",Q308=""),"",P308-Q308)</f>
        <v/>
      </c>
      <c r="S308" s="17" t="n"/>
    </row>
    <row r="309">
      <c r="A309" s="43" t="inlineStr">
        <is>
          <t>Boat House</t>
        </is>
      </c>
      <c r="B309" s="43" t="inlineStr">
        <is>
          <t>Jacksonville, FL</t>
        </is>
      </c>
      <c r="C309" s="43" t="inlineStr">
        <is>
          <t>N</t>
        </is>
      </c>
      <c r="D309" s="43" t="inlineStr">
        <is>
          <t>A1-PR</t>
        </is>
      </c>
      <c r="E309" s="44" t="n">
        <v>1</v>
      </c>
      <c r="F309" s="44" t="n">
        <v>710</v>
      </c>
      <c r="G309" s="12" t="n">
        <v>1055</v>
      </c>
      <c r="H309" s="13">
        <f>IFERROR(G309/F309,"")</f>
        <v/>
      </c>
      <c r="I309" s="12" t="n">
        <v>0</v>
      </c>
      <c r="J309" s="13">
        <f>IFERROR(I309/F309,"")</f>
        <v/>
      </c>
      <c r="K309" s="44" t="n">
        <v>0</v>
      </c>
      <c r="L309" s="14">
        <f>IFERROR(K309/E309,"")</f>
        <v/>
      </c>
      <c r="M309" s="44" t="n">
        <v>1</v>
      </c>
      <c r="N309" s="15">
        <f>IFERROR(G309-I309,"")</f>
        <v/>
      </c>
      <c r="O309" s="43" t="inlineStr">
        <is>
          <t>08/07/2026</t>
        </is>
      </c>
      <c r="P309" s="16">
        <f>IF(SUMIFS('2. Utility Breakdown'!$T$6:$T$2000,'2. Utility Breakdown'!$A$6:$A$2000,$A309,'2. Utility Breakdown'!$G$6:$G$2000,"Y")=0,"",IFERROR(SUMIFS('2. Utility Breakdown'!$T$6:$T$2000,'2. Utility Breakdown'!$A$6:$A$2000,$A309,'2. Utility Breakdown'!$G$6:$G$2000,"Y")/INDEX('Property List'!$B$6:$B$35,MATCH($A309,'Property List'!$A$6:$A$35,0)),""))</f>
        <v/>
      </c>
      <c r="Q309" s="12" t="n">
        <v>73.45999999999999</v>
      </c>
      <c r="R309" s="15">
        <f>IF(OR(P309="",Q309=""),"",P309-Q309)</f>
        <v/>
      </c>
      <c r="S309" s="17" t="n"/>
    </row>
    <row r="310">
      <c r="A310" s="43" t="inlineStr">
        <is>
          <t>Boat House</t>
        </is>
      </c>
      <c r="B310" s="43" t="inlineStr">
        <is>
          <t>Jacksonville, FL</t>
        </is>
      </c>
      <c r="C310" s="43" t="inlineStr">
        <is>
          <t>N</t>
        </is>
      </c>
      <c r="D310" s="43" t="inlineStr">
        <is>
          <t>A1-R</t>
        </is>
      </c>
      <c r="E310" s="44" t="n">
        <v>61</v>
      </c>
      <c r="F310" s="44" t="n">
        <v>710</v>
      </c>
      <c r="G310" s="12" t="n">
        <v>1075.66</v>
      </c>
      <c r="H310" s="13">
        <f>IFERROR(G310/F310,"")</f>
        <v/>
      </c>
      <c r="I310" s="12" t="n">
        <v>910.15</v>
      </c>
      <c r="J310" s="13">
        <f>IFERROR(I310/F310,"")</f>
        <v/>
      </c>
      <c r="K310" s="44" t="n">
        <v>41</v>
      </c>
      <c r="L310" s="14">
        <f>IFERROR(K310/E310,"")</f>
        <v/>
      </c>
      <c r="M310" s="44" t="n">
        <v>18</v>
      </c>
      <c r="N310" s="15">
        <f>IFERROR(G310-I310,"")</f>
        <v/>
      </c>
      <c r="O310" s="43" t="inlineStr">
        <is>
          <t>08/07/2026</t>
        </is>
      </c>
      <c r="P310" s="16">
        <f>IF(SUMIFS('2. Utility Breakdown'!$T$6:$T$2000,'2. Utility Breakdown'!$A$6:$A$2000,$A310,'2. Utility Breakdown'!$G$6:$G$2000,"Y")=0,"",IFERROR(SUMIFS('2. Utility Breakdown'!$T$6:$T$2000,'2. Utility Breakdown'!$A$6:$A$2000,$A310,'2. Utility Breakdown'!$G$6:$G$2000,"Y")/INDEX('Property List'!$B$6:$B$35,MATCH($A310,'Property List'!$A$6:$A$35,0)),""))</f>
        <v/>
      </c>
      <c r="Q310" s="12" t="n">
        <v>73.45999999999999</v>
      </c>
      <c r="R310" s="15">
        <f>IF(OR(P310="",Q310=""),"",P310-Q310)</f>
        <v/>
      </c>
      <c r="S310" s="17" t="n"/>
    </row>
    <row r="311">
      <c r="A311" s="43" t="inlineStr">
        <is>
          <t>Boat House</t>
        </is>
      </c>
      <c r="B311" s="43" t="inlineStr">
        <is>
          <t>Jacksonville, FL</t>
        </is>
      </c>
      <c r="C311" s="43" t="inlineStr">
        <is>
          <t>N</t>
        </is>
      </c>
      <c r="D311" s="43" t="inlineStr">
        <is>
          <t>B1</t>
        </is>
      </c>
      <c r="E311" s="44" t="n">
        <v>10</v>
      </c>
      <c r="F311" s="44" t="n">
        <v>1022</v>
      </c>
      <c r="G311" s="12" t="n">
        <v>1224</v>
      </c>
      <c r="H311" s="13">
        <f>IFERROR(G311/F311,"")</f>
        <v/>
      </c>
      <c r="I311" s="12" t="n">
        <v>1114.63</v>
      </c>
      <c r="J311" s="13">
        <f>IFERROR(I311/F311,"")</f>
        <v/>
      </c>
      <c r="K311" s="44" t="n">
        <v>8</v>
      </c>
      <c r="L311" s="14">
        <f>IFERROR(K311/E311,"")</f>
        <v/>
      </c>
      <c r="M311" s="44" t="n">
        <v>0</v>
      </c>
      <c r="N311" s="15">
        <f>IFERROR(G311-I311,"")</f>
        <v/>
      </c>
      <c r="O311" s="43" t="inlineStr">
        <is>
          <t>08/07/2026</t>
        </is>
      </c>
      <c r="P311" s="16">
        <f>IF(SUMIFS('2. Utility Breakdown'!$T$6:$T$2000,'2. Utility Breakdown'!$A$6:$A$2000,$A311,'2. Utility Breakdown'!$G$6:$G$2000,"Y")=0,"",IFERROR(SUMIFS('2. Utility Breakdown'!$T$6:$T$2000,'2. Utility Breakdown'!$A$6:$A$2000,$A311,'2. Utility Breakdown'!$G$6:$G$2000,"Y")/INDEX('Property List'!$B$6:$B$35,MATCH($A311,'Property List'!$A$6:$A$35,0)),""))</f>
        <v/>
      </c>
      <c r="Q311" s="12" t="n">
        <v>73.45999999999999</v>
      </c>
      <c r="R311" s="15">
        <f>IF(OR(P311="",Q311=""),"",P311-Q311)</f>
        <v/>
      </c>
      <c r="S311" s="17" t="n"/>
    </row>
    <row r="312">
      <c r="A312" s="43" t="inlineStr">
        <is>
          <t>Boat House</t>
        </is>
      </c>
      <c r="B312" s="43" t="inlineStr">
        <is>
          <t>Jacksonville, FL</t>
        </is>
      </c>
      <c r="C312" s="43" t="inlineStr">
        <is>
          <t>N</t>
        </is>
      </c>
      <c r="D312" s="43" t="inlineStr">
        <is>
          <t>B1-PR</t>
        </is>
      </c>
      <c r="E312" s="44" t="n">
        <v>2</v>
      </c>
      <c r="F312" s="44" t="n">
        <v>1022</v>
      </c>
      <c r="G312" s="12" t="n">
        <v>1275</v>
      </c>
      <c r="H312" s="13">
        <f>IFERROR(G312/F312,"")</f>
        <v/>
      </c>
      <c r="I312" s="12" t="n">
        <v>1160</v>
      </c>
      <c r="J312" s="13">
        <f>IFERROR(I312/F312,"")</f>
        <v/>
      </c>
      <c r="K312" s="44" t="n">
        <v>1</v>
      </c>
      <c r="L312" s="14">
        <f>IFERROR(K312/E312,"")</f>
        <v/>
      </c>
      <c r="M312" s="44" t="n">
        <v>1</v>
      </c>
      <c r="N312" s="15">
        <f>IFERROR(G312-I312,"")</f>
        <v/>
      </c>
      <c r="O312" s="43" t="inlineStr">
        <is>
          <t>08/07/2026</t>
        </is>
      </c>
      <c r="P312" s="16">
        <f>IF(SUMIFS('2. Utility Breakdown'!$T$6:$T$2000,'2. Utility Breakdown'!$A$6:$A$2000,$A312,'2. Utility Breakdown'!$G$6:$G$2000,"Y")=0,"",IFERROR(SUMIFS('2. Utility Breakdown'!$T$6:$T$2000,'2. Utility Breakdown'!$A$6:$A$2000,$A312,'2. Utility Breakdown'!$G$6:$G$2000,"Y")/INDEX('Property List'!$B$6:$B$35,MATCH($A312,'Property List'!$A$6:$A$35,0)),""))</f>
        <v/>
      </c>
      <c r="Q312" s="12" t="n">
        <v>73.45999999999999</v>
      </c>
      <c r="R312" s="15">
        <f>IF(OR(P312="",Q312=""),"",P312-Q312)</f>
        <v/>
      </c>
      <c r="S312" s="17" t="n"/>
    </row>
    <row r="313">
      <c r="A313" s="43" t="inlineStr">
        <is>
          <t>Boat House</t>
        </is>
      </c>
      <c r="B313" s="43" t="inlineStr">
        <is>
          <t>Jacksonville, FL</t>
        </is>
      </c>
      <c r="C313" s="43" t="inlineStr">
        <is>
          <t>N</t>
        </is>
      </c>
      <c r="D313" s="43" t="inlineStr">
        <is>
          <t>B1-R</t>
        </is>
      </c>
      <c r="E313" s="44" t="n">
        <v>21</v>
      </c>
      <c r="F313" s="44" t="n">
        <v>1022</v>
      </c>
      <c r="G313" s="12" t="n">
        <v>1271.19</v>
      </c>
      <c r="H313" s="13">
        <f>IFERROR(G313/F313,"")</f>
        <v/>
      </c>
      <c r="I313" s="12" t="n">
        <v>1133.39</v>
      </c>
      <c r="J313" s="13">
        <f>IFERROR(I313/F313,"")</f>
        <v/>
      </c>
      <c r="K313" s="44" t="n">
        <v>18</v>
      </c>
      <c r="L313" s="14">
        <f>IFERROR(K313/E313,"")</f>
        <v/>
      </c>
      <c r="M313" s="44" t="n">
        <v>2</v>
      </c>
      <c r="N313" s="15">
        <f>IFERROR(G313-I313,"")</f>
        <v/>
      </c>
      <c r="O313" s="43" t="inlineStr">
        <is>
          <t>08/07/2026</t>
        </is>
      </c>
      <c r="P313" s="16">
        <f>IF(SUMIFS('2. Utility Breakdown'!$T$6:$T$2000,'2. Utility Breakdown'!$A$6:$A$2000,$A313,'2. Utility Breakdown'!$G$6:$G$2000,"Y")=0,"",IFERROR(SUMIFS('2. Utility Breakdown'!$T$6:$T$2000,'2. Utility Breakdown'!$A$6:$A$2000,$A313,'2. Utility Breakdown'!$G$6:$G$2000,"Y")/INDEX('Property List'!$B$6:$B$35,MATCH($A313,'Property List'!$A$6:$A$35,0)),""))</f>
        <v/>
      </c>
      <c r="Q313" s="12" t="n">
        <v>73.45999999999999</v>
      </c>
      <c r="R313" s="15">
        <f>IF(OR(P313="",Q313=""),"",P313-Q313)</f>
        <v/>
      </c>
      <c r="S313" s="17" t="n"/>
    </row>
    <row r="314">
      <c r="A314" s="43" t="inlineStr">
        <is>
          <t>Boat House</t>
        </is>
      </c>
      <c r="B314" s="43" t="inlineStr">
        <is>
          <t>Jacksonville, FL</t>
        </is>
      </c>
      <c r="C314" s="43" t="inlineStr">
        <is>
          <t>N</t>
        </is>
      </c>
      <c r="D314" s="43" t="inlineStr">
        <is>
          <t>B2</t>
        </is>
      </c>
      <c r="E314" s="44" t="n">
        <v>25</v>
      </c>
      <c r="F314" s="44" t="n">
        <v>942</v>
      </c>
      <c r="G314" s="12" t="n">
        <v>1303.6</v>
      </c>
      <c r="H314" s="13">
        <f>IFERROR(G314/F314,"")</f>
        <v/>
      </c>
      <c r="I314" s="12" t="n">
        <v>1150.69</v>
      </c>
      <c r="J314" s="13">
        <f>IFERROR(I314/F314,"")</f>
        <v/>
      </c>
      <c r="K314" s="44" t="n">
        <v>16</v>
      </c>
      <c r="L314" s="14">
        <f>IFERROR(K314/E314,"")</f>
        <v/>
      </c>
      <c r="M314" s="44" t="n">
        <v>6</v>
      </c>
      <c r="N314" s="15">
        <f>IFERROR(G314-I314,"")</f>
        <v/>
      </c>
      <c r="O314" s="43" t="inlineStr">
        <is>
          <t>08/07/2026</t>
        </is>
      </c>
      <c r="P314" s="16">
        <f>IF(SUMIFS('2. Utility Breakdown'!$T$6:$T$2000,'2. Utility Breakdown'!$A$6:$A$2000,$A314,'2. Utility Breakdown'!$G$6:$G$2000,"Y")=0,"",IFERROR(SUMIFS('2. Utility Breakdown'!$T$6:$T$2000,'2. Utility Breakdown'!$A$6:$A$2000,$A314,'2. Utility Breakdown'!$G$6:$G$2000,"Y")/INDEX('Property List'!$B$6:$B$35,MATCH($A314,'Property List'!$A$6:$A$35,0)),""))</f>
        <v/>
      </c>
      <c r="Q314" s="12" t="n">
        <v>73.45999999999999</v>
      </c>
      <c r="R314" s="15">
        <f>IF(OR(P314="",Q314=""),"",P314-Q314)</f>
        <v/>
      </c>
      <c r="S314" s="17" t="n"/>
    </row>
    <row r="315">
      <c r="A315" s="43" t="inlineStr">
        <is>
          <t>Boat House</t>
        </is>
      </c>
      <c r="B315" s="43" t="inlineStr">
        <is>
          <t>Jacksonville, FL</t>
        </is>
      </c>
      <c r="C315" s="43" t="inlineStr">
        <is>
          <t>N</t>
        </is>
      </c>
      <c r="D315" s="43" t="inlineStr">
        <is>
          <t>B2-R</t>
        </is>
      </c>
      <c r="E315" s="44" t="n">
        <v>65</v>
      </c>
      <c r="F315" s="44" t="n">
        <v>942</v>
      </c>
      <c r="G315" s="12" t="n">
        <v>1349.69</v>
      </c>
      <c r="H315" s="13">
        <f>IFERROR(G315/F315,"")</f>
        <v/>
      </c>
      <c r="I315" s="12" t="n">
        <v>1142.52</v>
      </c>
      <c r="J315" s="13">
        <f>IFERROR(I315/F315,"")</f>
        <v/>
      </c>
      <c r="K315" s="44" t="n">
        <v>42</v>
      </c>
      <c r="L315" s="14">
        <f>IFERROR(K315/E315,"")</f>
        <v/>
      </c>
      <c r="M315" s="44" t="n">
        <v>16</v>
      </c>
      <c r="N315" s="15">
        <f>IFERROR(G315-I315,"")</f>
        <v/>
      </c>
      <c r="O315" s="43" t="inlineStr">
        <is>
          <t>08/07/2026</t>
        </is>
      </c>
      <c r="P315" s="16">
        <f>IF(SUMIFS('2. Utility Breakdown'!$T$6:$T$2000,'2. Utility Breakdown'!$A$6:$A$2000,$A315,'2. Utility Breakdown'!$G$6:$G$2000,"Y")=0,"",IFERROR(SUMIFS('2. Utility Breakdown'!$T$6:$T$2000,'2. Utility Breakdown'!$A$6:$A$2000,$A315,'2. Utility Breakdown'!$G$6:$G$2000,"Y")/INDEX('Property List'!$B$6:$B$35,MATCH($A315,'Property List'!$A$6:$A$35,0)),""))</f>
        <v/>
      </c>
      <c r="Q315" s="12" t="n">
        <v>73.45999999999999</v>
      </c>
      <c r="R315" s="15">
        <f>IF(OR(P315="",Q315=""),"",P315-Q315)</f>
        <v/>
      </c>
      <c r="S315" s="17" t="n"/>
    </row>
    <row r="316">
      <c r="A316" s="43" t="inlineStr">
        <is>
          <t>Boat House</t>
        </is>
      </c>
      <c r="B316" s="43" t="inlineStr">
        <is>
          <t>Jacksonville, FL</t>
        </is>
      </c>
      <c r="C316" s="43" t="inlineStr">
        <is>
          <t>N</t>
        </is>
      </c>
      <c r="D316" s="43" t="inlineStr">
        <is>
          <t>C1</t>
        </is>
      </c>
      <c r="E316" s="44" t="n">
        <v>8</v>
      </c>
      <c r="F316" s="44" t="n">
        <v>1168</v>
      </c>
      <c r="G316" s="12" t="n">
        <v>1416.25</v>
      </c>
      <c r="H316" s="13">
        <f>IFERROR(G316/F316,"")</f>
        <v/>
      </c>
      <c r="I316" s="12" t="n">
        <v>1272.5</v>
      </c>
      <c r="J316" s="13">
        <f>IFERROR(I316/F316,"")</f>
        <v/>
      </c>
      <c r="K316" s="44" t="n">
        <v>6</v>
      </c>
      <c r="L316" s="14">
        <f>IFERROR(K316/E316,"")</f>
        <v/>
      </c>
      <c r="M316" s="44" t="n">
        <v>1</v>
      </c>
      <c r="N316" s="15">
        <f>IFERROR(G316-I316,"")</f>
        <v/>
      </c>
      <c r="O316" s="43" t="inlineStr">
        <is>
          <t>08/07/2026</t>
        </is>
      </c>
      <c r="P316" s="16">
        <f>IF(SUMIFS('2. Utility Breakdown'!$T$6:$T$2000,'2. Utility Breakdown'!$A$6:$A$2000,$A316,'2. Utility Breakdown'!$G$6:$G$2000,"Y")=0,"",IFERROR(SUMIFS('2. Utility Breakdown'!$T$6:$T$2000,'2. Utility Breakdown'!$A$6:$A$2000,$A316,'2. Utility Breakdown'!$G$6:$G$2000,"Y")/INDEX('Property List'!$B$6:$B$35,MATCH($A316,'Property List'!$A$6:$A$35,0)),""))</f>
        <v/>
      </c>
      <c r="Q316" s="12" t="n">
        <v>73.45999999999999</v>
      </c>
      <c r="R316" s="15">
        <f>IF(OR(P316="",Q316=""),"",P316-Q316)</f>
        <v/>
      </c>
      <c r="S316" s="17" t="n"/>
    </row>
    <row r="317">
      <c r="A317" s="43" t="inlineStr">
        <is>
          <t>Boat House</t>
        </is>
      </c>
      <c r="B317" s="43" t="inlineStr">
        <is>
          <t>Jacksonville, FL</t>
        </is>
      </c>
      <c r="C317" s="43" t="inlineStr">
        <is>
          <t>N</t>
        </is>
      </c>
      <c r="D317" s="43" t="inlineStr">
        <is>
          <t>C1-PR</t>
        </is>
      </c>
      <c r="E317" s="44" t="n">
        <v>1</v>
      </c>
      <c r="F317" s="44" t="n">
        <v>1168</v>
      </c>
      <c r="G317" s="12" t="n">
        <v>1500</v>
      </c>
      <c r="H317" s="13">
        <f>IFERROR(G317/F317,"")</f>
        <v/>
      </c>
      <c r="I317" s="12" t="n">
        <v>1300</v>
      </c>
      <c r="J317" s="13">
        <f>IFERROR(I317/F317,"")</f>
        <v/>
      </c>
      <c r="K317" s="44" t="n">
        <v>1</v>
      </c>
      <c r="L317" s="14">
        <f>IFERROR(K317/E317,"")</f>
        <v/>
      </c>
      <c r="M317" s="44" t="n">
        <v>0</v>
      </c>
      <c r="N317" s="15">
        <f>IFERROR(G317-I317,"")</f>
        <v/>
      </c>
      <c r="O317" s="43" t="inlineStr">
        <is>
          <t>08/07/2026</t>
        </is>
      </c>
      <c r="P317" s="16">
        <f>IF(SUMIFS('2. Utility Breakdown'!$T$6:$T$2000,'2. Utility Breakdown'!$A$6:$A$2000,$A317,'2. Utility Breakdown'!$G$6:$G$2000,"Y")=0,"",IFERROR(SUMIFS('2. Utility Breakdown'!$T$6:$T$2000,'2. Utility Breakdown'!$A$6:$A$2000,$A317,'2. Utility Breakdown'!$G$6:$G$2000,"Y")/INDEX('Property List'!$B$6:$B$35,MATCH($A317,'Property List'!$A$6:$A$35,0)),""))</f>
        <v/>
      </c>
      <c r="Q317" s="12" t="n">
        <v>73.45999999999999</v>
      </c>
      <c r="R317" s="15">
        <f>IF(OR(P317="",Q317=""),"",P317-Q317)</f>
        <v/>
      </c>
      <c r="S317" s="17" t="n"/>
    </row>
    <row r="318">
      <c r="A318" s="43" t="inlineStr">
        <is>
          <t>Boat House</t>
        </is>
      </c>
      <c r="B318" s="43" t="inlineStr">
        <is>
          <t>Jacksonville, FL</t>
        </is>
      </c>
      <c r="C318" s="43" t="inlineStr">
        <is>
          <t>N</t>
        </is>
      </c>
      <c r="D318" s="43" t="inlineStr">
        <is>
          <t>C1-R</t>
        </is>
      </c>
      <c r="E318" s="44" t="n">
        <v>16</v>
      </c>
      <c r="F318" s="44" t="n">
        <v>1168</v>
      </c>
      <c r="G318" s="12" t="n">
        <v>1467.75</v>
      </c>
      <c r="H318" s="13">
        <f>IFERROR(G318/F318,"")</f>
        <v/>
      </c>
      <c r="I318" s="12" t="n">
        <v>1344.33</v>
      </c>
      <c r="J318" s="13">
        <f>IFERROR(I318/F318,"")</f>
        <v/>
      </c>
      <c r="K318" s="44" t="n">
        <v>15</v>
      </c>
      <c r="L318" s="14">
        <f>IFERROR(K318/E318,"")</f>
        <v/>
      </c>
      <c r="M318" s="44" t="n">
        <v>1</v>
      </c>
      <c r="N318" s="15">
        <f>IFERROR(G318-I318,"")</f>
        <v/>
      </c>
      <c r="O318" s="43" t="inlineStr">
        <is>
          <t>08/07/2026</t>
        </is>
      </c>
      <c r="P318" s="16">
        <f>IF(SUMIFS('2. Utility Breakdown'!$T$6:$T$2000,'2. Utility Breakdown'!$A$6:$A$2000,$A318,'2. Utility Breakdown'!$G$6:$G$2000,"Y")=0,"",IFERROR(SUMIFS('2. Utility Breakdown'!$T$6:$T$2000,'2. Utility Breakdown'!$A$6:$A$2000,$A318,'2. Utility Breakdown'!$G$6:$G$2000,"Y")/INDEX('Property List'!$B$6:$B$35,MATCH($A318,'Property List'!$A$6:$A$35,0)),""))</f>
        <v/>
      </c>
      <c r="Q318" s="12" t="n">
        <v>73.45999999999999</v>
      </c>
      <c r="R318" s="15">
        <f>IF(OR(P318="",Q318=""),"",P318-Q318)</f>
        <v/>
      </c>
      <c r="S318" s="17" t="n"/>
    </row>
    <row r="319">
      <c r="A319" s="9" t="inlineStr">
        <is>
          <t>Boat House</t>
        </is>
      </c>
      <c r="B319" s="11" t="n"/>
      <c r="C319" s="11" t="n"/>
      <c r="D319" s="9" t="inlineStr">
        <is>
          <t>Property Total</t>
        </is>
      </c>
      <c r="E319" s="10">
        <f>SUM(E304:E318)</f>
        <v/>
      </c>
      <c r="F319" s="10">
        <f>IFERROR(SUMPRODUCT(E304:E318,F304:F318)/E319,"")</f>
        <v/>
      </c>
      <c r="G319" s="18">
        <f>IFERROR(SUMPRODUCT(E304:E318,G304:G318)/E319,"")</f>
        <v/>
      </c>
      <c r="H319" s="19">
        <f>IFERROR(G319/F319,"")</f>
        <v/>
      </c>
      <c r="I319" s="18">
        <f>IFERROR(SUMPRODUCT(E304:E318,I304:I318)/E319,"")</f>
        <v/>
      </c>
      <c r="J319" s="19">
        <f>IFERROR(I319/F319,"")</f>
        <v/>
      </c>
      <c r="K319" s="10">
        <f>SUM(K304:K318)</f>
        <v/>
      </c>
      <c r="L319" s="20">
        <f>IFERROR(K319/E319,"")</f>
        <v/>
      </c>
      <c r="M319" s="10">
        <f>SUM(M304:M318)</f>
        <v/>
      </c>
      <c r="N319" s="18">
        <f>IFERROR(G319-I319,"")</f>
        <v/>
      </c>
      <c r="O319" s="11" t="n"/>
      <c r="P319" s="21">
        <f>P318</f>
        <v/>
      </c>
      <c r="Q319" s="21">
        <f>Q318</f>
        <v/>
      </c>
      <c r="R319" s="18">
        <f>IF(OR(P319="",Q319=""),"",P319-Q319)</f>
        <v/>
      </c>
      <c r="S319" s="11" t="n"/>
    </row>
    <row r="320">
      <c r="A320" s="43" t="inlineStr">
        <is>
          <t>Catalina</t>
        </is>
      </c>
      <c r="B320" s="43" t="inlineStr">
        <is>
          <t>Jacksonville, FL</t>
        </is>
      </c>
      <c r="C320" s="43" t="inlineStr">
        <is>
          <t>N</t>
        </is>
      </c>
      <c r="D320" s="43" t="inlineStr">
        <is>
          <t>A1</t>
        </is>
      </c>
      <c r="E320" s="44" t="n">
        <v>12</v>
      </c>
      <c r="F320" s="44" t="n">
        <v>700</v>
      </c>
      <c r="G320" s="12" t="n">
        <v>845.67</v>
      </c>
      <c r="H320" s="13">
        <f>IFERROR(G320/F320,"")</f>
        <v/>
      </c>
      <c r="I320" s="12" t="n">
        <v>737</v>
      </c>
      <c r="J320" s="13">
        <f>IFERROR(I320/F320,"")</f>
        <v/>
      </c>
      <c r="K320" s="44" t="n">
        <v>10</v>
      </c>
      <c r="L320" s="14">
        <f>IFERROR(K320/E320,"")</f>
        <v/>
      </c>
      <c r="M320" s="44" t="n">
        <v>1</v>
      </c>
      <c r="N320" s="15">
        <f>IFERROR(G320-I320,"")</f>
        <v/>
      </c>
      <c r="O320" s="43" t="inlineStr">
        <is>
          <t>08/07/2026</t>
        </is>
      </c>
      <c r="P320" s="16">
        <f>IF(SUMIFS('2. Utility Breakdown'!$T$6:$T$2000,'2. Utility Breakdown'!$A$6:$A$2000,$A320,'2. Utility Breakdown'!$G$6:$G$2000,"Y")=0,"",IFERROR(SUMIFS('2. Utility Breakdown'!$T$6:$T$2000,'2. Utility Breakdown'!$A$6:$A$2000,$A320,'2. Utility Breakdown'!$G$6:$G$2000,"Y")/INDEX('Property List'!$B$6:$B$35,MATCH($A320,'Property List'!$A$6:$A$35,0)),""))</f>
        <v/>
      </c>
      <c r="Q320" s="12" t="n">
        <v>81.61</v>
      </c>
      <c r="R320" s="15">
        <f>IF(OR(P320="",Q320=""),"",P320-Q320)</f>
        <v/>
      </c>
      <c r="S320" s="17" t="n"/>
    </row>
    <row r="321">
      <c r="A321" s="43" t="inlineStr">
        <is>
          <t>Catalina</t>
        </is>
      </c>
      <c r="B321" s="43" t="inlineStr">
        <is>
          <t>Jacksonville, FL</t>
        </is>
      </c>
      <c r="C321" s="43" t="inlineStr">
        <is>
          <t>N</t>
        </is>
      </c>
      <c r="D321" s="43" t="inlineStr">
        <is>
          <t>A1-R</t>
        </is>
      </c>
      <c r="E321" s="44" t="n">
        <v>25</v>
      </c>
      <c r="F321" s="44" t="n">
        <v>700</v>
      </c>
      <c r="G321" s="12" t="n">
        <v>862.2</v>
      </c>
      <c r="H321" s="13">
        <f>IFERROR(G321/F321,"")</f>
        <v/>
      </c>
      <c r="I321" s="12" t="n">
        <v>760.65</v>
      </c>
      <c r="J321" s="13">
        <f>IFERROR(I321/F321,"")</f>
        <v/>
      </c>
      <c r="K321" s="44" t="n">
        <v>20</v>
      </c>
      <c r="L321" s="14">
        <f>IFERROR(K321/E321,"")</f>
        <v/>
      </c>
      <c r="M321" s="44" t="n">
        <v>3</v>
      </c>
      <c r="N321" s="15">
        <f>IFERROR(G321-I321,"")</f>
        <v/>
      </c>
      <c r="O321" s="43" t="inlineStr">
        <is>
          <t>08/07/2026</t>
        </is>
      </c>
      <c r="P321" s="16">
        <f>IF(SUMIFS('2. Utility Breakdown'!$T$6:$T$2000,'2. Utility Breakdown'!$A$6:$A$2000,$A321,'2. Utility Breakdown'!$G$6:$G$2000,"Y")=0,"",IFERROR(SUMIFS('2. Utility Breakdown'!$T$6:$T$2000,'2. Utility Breakdown'!$A$6:$A$2000,$A321,'2. Utility Breakdown'!$G$6:$G$2000,"Y")/INDEX('Property List'!$B$6:$B$35,MATCH($A321,'Property List'!$A$6:$A$35,0)),""))</f>
        <v/>
      </c>
      <c r="Q321" s="12" t="n">
        <v>81.61</v>
      </c>
      <c r="R321" s="15">
        <f>IF(OR(P321="",Q321=""),"",P321-Q321)</f>
        <v/>
      </c>
      <c r="S321" s="17" t="n"/>
    </row>
    <row r="322">
      <c r="A322" s="43" t="inlineStr">
        <is>
          <t>Catalina</t>
        </is>
      </c>
      <c r="B322" s="43" t="inlineStr">
        <is>
          <t>Jacksonville, FL</t>
        </is>
      </c>
      <c r="C322" s="43" t="inlineStr">
        <is>
          <t>N</t>
        </is>
      </c>
      <c r="D322" s="43" t="inlineStr">
        <is>
          <t>A2</t>
        </is>
      </c>
      <c r="E322" s="44" t="n">
        <v>3</v>
      </c>
      <c r="F322" s="44" t="n">
        <v>796</v>
      </c>
      <c r="G322" s="12" t="n">
        <v>825</v>
      </c>
      <c r="H322" s="13">
        <f>IFERROR(G322/F322,"")</f>
        <v/>
      </c>
      <c r="I322" s="12" t="n">
        <v>720</v>
      </c>
      <c r="J322" s="13">
        <f>IFERROR(I322/F322,"")</f>
        <v/>
      </c>
      <c r="K322" s="44" t="n">
        <v>2</v>
      </c>
      <c r="L322" s="14">
        <f>IFERROR(K322/E322,"")</f>
        <v/>
      </c>
      <c r="M322" s="44" t="n">
        <v>0</v>
      </c>
      <c r="N322" s="15">
        <f>IFERROR(G322-I322,"")</f>
        <v/>
      </c>
      <c r="O322" s="43" t="inlineStr">
        <is>
          <t>08/07/2026</t>
        </is>
      </c>
      <c r="P322" s="16">
        <f>IF(SUMIFS('2. Utility Breakdown'!$T$6:$T$2000,'2. Utility Breakdown'!$A$6:$A$2000,$A322,'2. Utility Breakdown'!$G$6:$G$2000,"Y")=0,"",IFERROR(SUMIFS('2. Utility Breakdown'!$T$6:$T$2000,'2. Utility Breakdown'!$A$6:$A$2000,$A322,'2. Utility Breakdown'!$G$6:$G$2000,"Y")/INDEX('Property List'!$B$6:$B$35,MATCH($A322,'Property List'!$A$6:$A$35,0)),""))</f>
        <v/>
      </c>
      <c r="Q322" s="12" t="n">
        <v>81.61</v>
      </c>
      <c r="R322" s="15">
        <f>IF(OR(P322="",Q322=""),"",P322-Q322)</f>
        <v/>
      </c>
      <c r="S322" s="17" t="n"/>
    </row>
    <row r="323">
      <c r="A323" s="43" t="inlineStr">
        <is>
          <t>Catalina</t>
        </is>
      </c>
      <c r="B323" s="43" t="inlineStr">
        <is>
          <t>Jacksonville, FL</t>
        </is>
      </c>
      <c r="C323" s="43" t="inlineStr">
        <is>
          <t>N</t>
        </is>
      </c>
      <c r="D323" s="43" t="inlineStr">
        <is>
          <t>A2-R</t>
        </is>
      </c>
      <c r="E323" s="44" t="n">
        <v>21</v>
      </c>
      <c r="F323" s="44" t="n">
        <v>796</v>
      </c>
      <c r="G323" s="12" t="n">
        <v>862.8099999999999</v>
      </c>
      <c r="H323" s="13">
        <f>IFERROR(G323/F323,"")</f>
        <v/>
      </c>
      <c r="I323" s="12" t="n">
        <v>776.65</v>
      </c>
      <c r="J323" s="13">
        <f>IFERROR(I323/F323,"")</f>
        <v/>
      </c>
      <c r="K323" s="44" t="n">
        <v>17</v>
      </c>
      <c r="L323" s="14">
        <f>IFERROR(K323/E323,"")</f>
        <v/>
      </c>
      <c r="M323" s="44" t="n">
        <v>3</v>
      </c>
      <c r="N323" s="15">
        <f>IFERROR(G323-I323,"")</f>
        <v/>
      </c>
      <c r="O323" s="43" t="inlineStr">
        <is>
          <t>08/07/2026</t>
        </is>
      </c>
      <c r="P323" s="16">
        <f>IF(SUMIFS('2. Utility Breakdown'!$T$6:$T$2000,'2. Utility Breakdown'!$A$6:$A$2000,$A323,'2. Utility Breakdown'!$G$6:$G$2000,"Y")=0,"",IFERROR(SUMIFS('2. Utility Breakdown'!$T$6:$T$2000,'2. Utility Breakdown'!$A$6:$A$2000,$A323,'2. Utility Breakdown'!$G$6:$G$2000,"Y")/INDEX('Property List'!$B$6:$B$35,MATCH($A323,'Property List'!$A$6:$A$35,0)),""))</f>
        <v/>
      </c>
      <c r="Q323" s="12" t="n">
        <v>81.61</v>
      </c>
      <c r="R323" s="15">
        <f>IF(OR(P323="",Q323=""),"",P323-Q323)</f>
        <v/>
      </c>
      <c r="S323" s="17" t="n"/>
    </row>
    <row r="324">
      <c r="A324" s="43" t="inlineStr">
        <is>
          <t>Catalina</t>
        </is>
      </c>
      <c r="B324" s="43" t="inlineStr">
        <is>
          <t>Jacksonville, FL</t>
        </is>
      </c>
      <c r="C324" s="43" t="inlineStr">
        <is>
          <t>N</t>
        </is>
      </c>
      <c r="D324" s="43" t="inlineStr">
        <is>
          <t>B1</t>
        </is>
      </c>
      <c r="E324" s="44" t="n">
        <v>2</v>
      </c>
      <c r="F324" s="44" t="n">
        <v>928</v>
      </c>
      <c r="G324" s="12" t="n">
        <v>970</v>
      </c>
      <c r="H324" s="13">
        <f>IFERROR(G324/F324,"")</f>
        <v/>
      </c>
      <c r="I324" s="12" t="n">
        <v>875</v>
      </c>
      <c r="J324" s="13">
        <f>IFERROR(I324/F324,"")</f>
        <v/>
      </c>
      <c r="K324" s="44" t="n">
        <v>1</v>
      </c>
      <c r="L324" s="14">
        <f>IFERROR(K324/E324,"")</f>
        <v/>
      </c>
      <c r="M324" s="44" t="n">
        <v>0</v>
      </c>
      <c r="N324" s="15">
        <f>IFERROR(G324-I324,"")</f>
        <v/>
      </c>
      <c r="O324" s="43" t="inlineStr">
        <is>
          <t>08/07/2026</t>
        </is>
      </c>
      <c r="P324" s="16">
        <f>IF(SUMIFS('2. Utility Breakdown'!$T$6:$T$2000,'2. Utility Breakdown'!$A$6:$A$2000,$A324,'2. Utility Breakdown'!$G$6:$G$2000,"Y")=0,"",IFERROR(SUMIFS('2. Utility Breakdown'!$T$6:$T$2000,'2. Utility Breakdown'!$A$6:$A$2000,$A324,'2. Utility Breakdown'!$G$6:$G$2000,"Y")/INDEX('Property List'!$B$6:$B$35,MATCH($A324,'Property List'!$A$6:$A$35,0)),""))</f>
        <v/>
      </c>
      <c r="Q324" s="12" t="n">
        <v>81.61</v>
      </c>
      <c r="R324" s="15">
        <f>IF(OR(P324="",Q324=""),"",P324-Q324)</f>
        <v/>
      </c>
      <c r="S324" s="17" t="n"/>
    </row>
    <row r="325">
      <c r="A325" s="43" t="inlineStr">
        <is>
          <t>Catalina</t>
        </is>
      </c>
      <c r="B325" s="43" t="inlineStr">
        <is>
          <t>Jacksonville, FL</t>
        </is>
      </c>
      <c r="C325" s="43" t="inlineStr">
        <is>
          <t>N</t>
        </is>
      </c>
      <c r="D325" s="43" t="inlineStr">
        <is>
          <t>B1-R</t>
        </is>
      </c>
      <c r="E325" s="44" t="n">
        <v>6</v>
      </c>
      <c r="F325" s="44" t="n">
        <v>928</v>
      </c>
      <c r="G325" s="12" t="n">
        <v>995</v>
      </c>
      <c r="H325" s="13">
        <f>IFERROR(G325/F325,"")</f>
        <v/>
      </c>
      <c r="I325" s="12" t="n">
        <v>886.5</v>
      </c>
      <c r="J325" s="13">
        <f>IFERROR(I325/F325,"")</f>
        <v/>
      </c>
      <c r="K325" s="44" t="n">
        <v>4</v>
      </c>
      <c r="L325" s="14">
        <f>IFERROR(K325/E325,"")</f>
        <v/>
      </c>
      <c r="M325" s="44" t="n">
        <v>2</v>
      </c>
      <c r="N325" s="15">
        <f>IFERROR(G325-I325,"")</f>
        <v/>
      </c>
      <c r="O325" s="43" t="inlineStr">
        <is>
          <t>08/07/2026</t>
        </is>
      </c>
      <c r="P325" s="16">
        <f>IF(SUMIFS('2. Utility Breakdown'!$T$6:$T$2000,'2. Utility Breakdown'!$A$6:$A$2000,$A325,'2. Utility Breakdown'!$G$6:$G$2000,"Y")=0,"",IFERROR(SUMIFS('2. Utility Breakdown'!$T$6:$T$2000,'2. Utility Breakdown'!$A$6:$A$2000,$A325,'2. Utility Breakdown'!$G$6:$G$2000,"Y")/INDEX('Property List'!$B$6:$B$35,MATCH($A325,'Property List'!$A$6:$A$35,0)),""))</f>
        <v/>
      </c>
      <c r="Q325" s="12" t="n">
        <v>81.61</v>
      </c>
      <c r="R325" s="15">
        <f>IF(OR(P325="",Q325=""),"",P325-Q325)</f>
        <v/>
      </c>
      <c r="S325" s="17" t="n"/>
    </row>
    <row r="326">
      <c r="A326" s="43" t="inlineStr">
        <is>
          <t>Catalina</t>
        </is>
      </c>
      <c r="B326" s="43" t="inlineStr">
        <is>
          <t>Jacksonville, FL</t>
        </is>
      </c>
      <c r="C326" s="43" t="inlineStr">
        <is>
          <t>N</t>
        </is>
      </c>
      <c r="D326" s="43" t="inlineStr">
        <is>
          <t>B2</t>
        </is>
      </c>
      <c r="E326" s="44" t="n">
        <v>6</v>
      </c>
      <c r="F326" s="44" t="n">
        <v>998</v>
      </c>
      <c r="G326" s="12" t="n">
        <v>983.33</v>
      </c>
      <c r="H326" s="13">
        <f>IFERROR(G326/F326,"")</f>
        <v/>
      </c>
      <c r="I326" s="12" t="n">
        <v>863</v>
      </c>
      <c r="J326" s="13">
        <f>IFERROR(I326/F326,"")</f>
        <v/>
      </c>
      <c r="K326" s="44" t="n">
        <v>5</v>
      </c>
      <c r="L326" s="14">
        <f>IFERROR(K326/E326,"")</f>
        <v/>
      </c>
      <c r="M326" s="44" t="n">
        <v>1</v>
      </c>
      <c r="N326" s="15">
        <f>IFERROR(G326-I326,"")</f>
        <v/>
      </c>
      <c r="O326" s="43" t="inlineStr">
        <is>
          <t>08/07/2026</t>
        </is>
      </c>
      <c r="P326" s="16">
        <f>IF(SUMIFS('2. Utility Breakdown'!$T$6:$T$2000,'2. Utility Breakdown'!$A$6:$A$2000,$A326,'2. Utility Breakdown'!$G$6:$G$2000,"Y")=0,"",IFERROR(SUMIFS('2. Utility Breakdown'!$T$6:$T$2000,'2. Utility Breakdown'!$A$6:$A$2000,$A326,'2. Utility Breakdown'!$G$6:$G$2000,"Y")/INDEX('Property List'!$B$6:$B$35,MATCH($A326,'Property List'!$A$6:$A$35,0)),""))</f>
        <v/>
      </c>
      <c r="Q326" s="12" t="n">
        <v>81.61</v>
      </c>
      <c r="R326" s="15">
        <f>IF(OR(P326="",Q326=""),"",P326-Q326)</f>
        <v/>
      </c>
      <c r="S326" s="17" t="n"/>
    </row>
    <row r="327">
      <c r="A327" s="43" t="inlineStr">
        <is>
          <t>Catalina</t>
        </is>
      </c>
      <c r="B327" s="43" t="inlineStr">
        <is>
          <t>Jacksonville, FL</t>
        </is>
      </c>
      <c r="C327" s="43" t="inlineStr">
        <is>
          <t>N</t>
        </is>
      </c>
      <c r="D327" s="43" t="inlineStr">
        <is>
          <t>B2-R</t>
        </is>
      </c>
      <c r="E327" s="44" t="n">
        <v>8</v>
      </c>
      <c r="F327" s="44" t="n">
        <v>998</v>
      </c>
      <c r="G327" s="12" t="n">
        <v>1019</v>
      </c>
      <c r="H327" s="13">
        <f>IFERROR(G327/F327,"")</f>
        <v/>
      </c>
      <c r="I327" s="12" t="n">
        <v>893</v>
      </c>
      <c r="J327" s="13">
        <f>IFERROR(I327/F327,"")</f>
        <v/>
      </c>
      <c r="K327" s="44" t="n">
        <v>4</v>
      </c>
      <c r="L327" s="14">
        <f>IFERROR(K327/E327,"")</f>
        <v/>
      </c>
      <c r="M327" s="44" t="n">
        <v>0</v>
      </c>
      <c r="N327" s="15">
        <f>IFERROR(G327-I327,"")</f>
        <v/>
      </c>
      <c r="O327" s="43" t="inlineStr">
        <is>
          <t>08/07/2026</t>
        </is>
      </c>
      <c r="P327" s="16">
        <f>IF(SUMIFS('2. Utility Breakdown'!$T$6:$T$2000,'2. Utility Breakdown'!$A$6:$A$2000,$A327,'2. Utility Breakdown'!$G$6:$G$2000,"Y")=0,"",IFERROR(SUMIFS('2. Utility Breakdown'!$T$6:$T$2000,'2. Utility Breakdown'!$A$6:$A$2000,$A327,'2. Utility Breakdown'!$G$6:$G$2000,"Y")/INDEX('Property List'!$B$6:$B$35,MATCH($A327,'Property List'!$A$6:$A$35,0)),""))</f>
        <v/>
      </c>
      <c r="Q327" s="12" t="n">
        <v>81.61</v>
      </c>
      <c r="R327" s="15">
        <f>IF(OR(P327="",Q327=""),"",P327-Q327)</f>
        <v/>
      </c>
      <c r="S327" s="17" t="n"/>
    </row>
    <row r="328">
      <c r="A328" s="43" t="inlineStr">
        <is>
          <t>Catalina</t>
        </is>
      </c>
      <c r="B328" s="43" t="inlineStr">
        <is>
          <t>Jacksonville, FL</t>
        </is>
      </c>
      <c r="C328" s="43" t="inlineStr">
        <is>
          <t>N</t>
        </is>
      </c>
      <c r="D328" s="43" t="inlineStr">
        <is>
          <t>B3</t>
        </is>
      </c>
      <c r="E328" s="44" t="n">
        <v>1</v>
      </c>
      <c r="F328" s="44" t="n">
        <v>1050</v>
      </c>
      <c r="G328" s="12" t="n">
        <v>995</v>
      </c>
      <c r="H328" s="13">
        <f>IFERROR(G328/F328,"")</f>
        <v/>
      </c>
      <c r="I328" s="12" t="n">
        <v>875</v>
      </c>
      <c r="J328" s="13">
        <f>IFERROR(I328/F328,"")</f>
        <v/>
      </c>
      <c r="K328" s="44" t="n">
        <v>1</v>
      </c>
      <c r="L328" s="14">
        <f>IFERROR(K328/E328,"")</f>
        <v/>
      </c>
      <c r="M328" s="44" t="n">
        <v>0</v>
      </c>
      <c r="N328" s="15">
        <f>IFERROR(G328-I328,"")</f>
        <v/>
      </c>
      <c r="O328" s="43" t="inlineStr">
        <is>
          <t>08/07/2026</t>
        </is>
      </c>
      <c r="P328" s="16">
        <f>IF(SUMIFS('2. Utility Breakdown'!$T$6:$T$2000,'2. Utility Breakdown'!$A$6:$A$2000,$A328,'2. Utility Breakdown'!$G$6:$G$2000,"Y")=0,"",IFERROR(SUMIFS('2. Utility Breakdown'!$T$6:$T$2000,'2. Utility Breakdown'!$A$6:$A$2000,$A328,'2. Utility Breakdown'!$G$6:$G$2000,"Y")/INDEX('Property List'!$B$6:$B$35,MATCH($A328,'Property List'!$A$6:$A$35,0)),""))</f>
        <v/>
      </c>
      <c r="Q328" s="12" t="n">
        <v>81.61</v>
      </c>
      <c r="R328" s="15">
        <f>IF(OR(P328="",Q328=""),"",P328-Q328)</f>
        <v/>
      </c>
      <c r="S328" s="17" t="n"/>
    </row>
    <row r="329">
      <c r="A329" s="43" t="inlineStr">
        <is>
          <t>Catalina</t>
        </is>
      </c>
      <c r="B329" s="43" t="inlineStr">
        <is>
          <t>Jacksonville, FL</t>
        </is>
      </c>
      <c r="C329" s="43" t="inlineStr">
        <is>
          <t>N</t>
        </is>
      </c>
      <c r="D329" s="43" t="inlineStr">
        <is>
          <t>B3-R</t>
        </is>
      </c>
      <c r="E329" s="44" t="n">
        <v>3</v>
      </c>
      <c r="F329" s="44" t="n">
        <v>1050</v>
      </c>
      <c r="G329" s="12" t="n">
        <v>1035.67</v>
      </c>
      <c r="H329" s="13">
        <f>IFERROR(G329/F329,"")</f>
        <v/>
      </c>
      <c r="I329" s="12" t="n">
        <v>970.67</v>
      </c>
      <c r="J329" s="13">
        <f>IFERROR(I329/F329,"")</f>
        <v/>
      </c>
      <c r="K329" s="44" t="n">
        <v>3</v>
      </c>
      <c r="L329" s="14">
        <f>IFERROR(K329/E329,"")</f>
        <v/>
      </c>
      <c r="M329" s="44" t="n">
        <v>0</v>
      </c>
      <c r="N329" s="15">
        <f>IFERROR(G329-I329,"")</f>
        <v/>
      </c>
      <c r="O329" s="43" t="inlineStr">
        <is>
          <t>08/07/2026</t>
        </is>
      </c>
      <c r="P329" s="16">
        <f>IF(SUMIFS('2. Utility Breakdown'!$T$6:$T$2000,'2. Utility Breakdown'!$A$6:$A$2000,$A329,'2. Utility Breakdown'!$G$6:$G$2000,"Y")=0,"",IFERROR(SUMIFS('2. Utility Breakdown'!$T$6:$T$2000,'2. Utility Breakdown'!$A$6:$A$2000,$A329,'2. Utility Breakdown'!$G$6:$G$2000,"Y")/INDEX('Property List'!$B$6:$B$35,MATCH($A329,'Property List'!$A$6:$A$35,0)),""))</f>
        <v/>
      </c>
      <c r="Q329" s="12" t="n">
        <v>81.61</v>
      </c>
      <c r="R329" s="15">
        <f>IF(OR(P329="",Q329=""),"",P329-Q329)</f>
        <v/>
      </c>
      <c r="S329" s="17" t="n"/>
    </row>
    <row r="330">
      <c r="A330" s="43" t="inlineStr">
        <is>
          <t>Catalina</t>
        </is>
      </c>
      <c r="B330" s="43" t="inlineStr">
        <is>
          <t>Jacksonville, FL</t>
        </is>
      </c>
      <c r="C330" s="43" t="inlineStr">
        <is>
          <t>N</t>
        </is>
      </c>
      <c r="D330" s="43" t="inlineStr">
        <is>
          <t>B4</t>
        </is>
      </c>
      <c r="E330" s="44" t="n">
        <v>2</v>
      </c>
      <c r="F330" s="44" t="n">
        <v>1095</v>
      </c>
      <c r="G330" s="12" t="n">
        <v>995</v>
      </c>
      <c r="H330" s="13">
        <f>IFERROR(G330/F330,"")</f>
        <v/>
      </c>
      <c r="I330" s="12" t="n">
        <v>875</v>
      </c>
      <c r="J330" s="13">
        <f>IFERROR(I330/F330,"")</f>
        <v/>
      </c>
      <c r="K330" s="44" t="n">
        <v>2</v>
      </c>
      <c r="L330" s="14">
        <f>IFERROR(K330/E330,"")</f>
        <v/>
      </c>
      <c r="M330" s="44" t="n">
        <v>0</v>
      </c>
      <c r="N330" s="15">
        <f>IFERROR(G330-I330,"")</f>
        <v/>
      </c>
      <c r="O330" s="43" t="inlineStr">
        <is>
          <t>08/07/2026</t>
        </is>
      </c>
      <c r="P330" s="16">
        <f>IF(SUMIFS('2. Utility Breakdown'!$T$6:$T$2000,'2. Utility Breakdown'!$A$6:$A$2000,$A330,'2. Utility Breakdown'!$G$6:$G$2000,"Y")=0,"",IFERROR(SUMIFS('2. Utility Breakdown'!$T$6:$T$2000,'2. Utility Breakdown'!$A$6:$A$2000,$A330,'2. Utility Breakdown'!$G$6:$G$2000,"Y")/INDEX('Property List'!$B$6:$B$35,MATCH($A330,'Property List'!$A$6:$A$35,0)),""))</f>
        <v/>
      </c>
      <c r="Q330" s="12" t="n">
        <v>81.61</v>
      </c>
      <c r="R330" s="15">
        <f>IF(OR(P330="",Q330=""),"",P330-Q330)</f>
        <v/>
      </c>
      <c r="S330" s="17" t="n"/>
    </row>
    <row r="331">
      <c r="A331" s="43" t="inlineStr">
        <is>
          <t>Catalina</t>
        </is>
      </c>
      <c r="B331" s="43" t="inlineStr">
        <is>
          <t>Jacksonville, FL</t>
        </is>
      </c>
      <c r="C331" s="43" t="inlineStr">
        <is>
          <t>N</t>
        </is>
      </c>
      <c r="D331" s="43" t="inlineStr">
        <is>
          <t>B4-R</t>
        </is>
      </c>
      <c r="E331" s="44" t="n">
        <v>10</v>
      </c>
      <c r="F331" s="44" t="n">
        <v>1095</v>
      </c>
      <c r="G331" s="12" t="n">
        <v>1031</v>
      </c>
      <c r="H331" s="13">
        <f>IFERROR(G331/F331,"")</f>
        <v/>
      </c>
      <c r="I331" s="12" t="n">
        <v>890.33</v>
      </c>
      <c r="J331" s="13">
        <f>IFERROR(I331/F331,"")</f>
        <v/>
      </c>
      <c r="K331" s="44" t="n">
        <v>9</v>
      </c>
      <c r="L331" s="14">
        <f>IFERROR(K331/E331,"")</f>
        <v/>
      </c>
      <c r="M331" s="44" t="n">
        <v>0</v>
      </c>
      <c r="N331" s="15">
        <f>IFERROR(G331-I331,"")</f>
        <v/>
      </c>
      <c r="O331" s="43" t="inlineStr">
        <is>
          <t>08/07/2026</t>
        </is>
      </c>
      <c r="P331" s="16">
        <f>IF(SUMIFS('2. Utility Breakdown'!$T$6:$T$2000,'2. Utility Breakdown'!$A$6:$A$2000,$A331,'2. Utility Breakdown'!$G$6:$G$2000,"Y")=0,"",IFERROR(SUMIFS('2. Utility Breakdown'!$T$6:$T$2000,'2. Utility Breakdown'!$A$6:$A$2000,$A331,'2. Utility Breakdown'!$G$6:$G$2000,"Y")/INDEX('Property List'!$B$6:$B$35,MATCH($A331,'Property List'!$A$6:$A$35,0)),""))</f>
        <v/>
      </c>
      <c r="Q331" s="12" t="n">
        <v>81.61</v>
      </c>
      <c r="R331" s="15">
        <f>IF(OR(P331="",Q331=""),"",P331-Q331)</f>
        <v/>
      </c>
      <c r="S331" s="17" t="n"/>
    </row>
    <row r="332">
      <c r="A332" s="43" t="inlineStr">
        <is>
          <t>Catalina</t>
        </is>
      </c>
      <c r="B332" s="43" t="inlineStr">
        <is>
          <t>Jacksonville, FL</t>
        </is>
      </c>
      <c r="C332" s="43" t="inlineStr">
        <is>
          <t>N</t>
        </is>
      </c>
      <c r="D332" s="43" t="inlineStr">
        <is>
          <t>B5</t>
        </is>
      </c>
      <c r="E332" s="44" t="n">
        <v>11</v>
      </c>
      <c r="F332" s="44" t="n">
        <v>1095</v>
      </c>
      <c r="G332" s="12" t="n">
        <v>1035</v>
      </c>
      <c r="H332" s="13">
        <f>IFERROR(G332/F332,"")</f>
        <v/>
      </c>
      <c r="I332" s="12" t="n">
        <v>892</v>
      </c>
      <c r="J332" s="13">
        <f>IFERROR(I332/F332,"")</f>
        <v/>
      </c>
      <c r="K332" s="44" t="n">
        <v>10</v>
      </c>
      <c r="L332" s="14">
        <f>IFERROR(K332/E332,"")</f>
        <v/>
      </c>
      <c r="M332" s="44" t="n">
        <v>1</v>
      </c>
      <c r="N332" s="15">
        <f>IFERROR(G332-I332,"")</f>
        <v/>
      </c>
      <c r="O332" s="43" t="inlineStr">
        <is>
          <t>08/07/2026</t>
        </is>
      </c>
      <c r="P332" s="16">
        <f>IF(SUMIFS('2. Utility Breakdown'!$T$6:$T$2000,'2. Utility Breakdown'!$A$6:$A$2000,$A332,'2. Utility Breakdown'!$G$6:$G$2000,"Y")=0,"",IFERROR(SUMIFS('2. Utility Breakdown'!$T$6:$T$2000,'2. Utility Breakdown'!$A$6:$A$2000,$A332,'2. Utility Breakdown'!$G$6:$G$2000,"Y")/INDEX('Property List'!$B$6:$B$35,MATCH($A332,'Property List'!$A$6:$A$35,0)),""))</f>
        <v/>
      </c>
      <c r="Q332" s="12" t="n">
        <v>81.61</v>
      </c>
      <c r="R332" s="15">
        <f>IF(OR(P332="",Q332=""),"",P332-Q332)</f>
        <v/>
      </c>
      <c r="S332" s="17" t="n"/>
    </row>
    <row r="333">
      <c r="A333" s="43" t="inlineStr">
        <is>
          <t>Catalina</t>
        </is>
      </c>
      <c r="B333" s="43" t="inlineStr">
        <is>
          <t>Jacksonville, FL</t>
        </is>
      </c>
      <c r="C333" s="43" t="inlineStr">
        <is>
          <t>N</t>
        </is>
      </c>
      <c r="D333" s="43" t="inlineStr">
        <is>
          <t>B5-R</t>
        </is>
      </c>
      <c r="E333" s="44" t="n">
        <v>10</v>
      </c>
      <c r="F333" s="44" t="n">
        <v>1095</v>
      </c>
      <c r="G333" s="12" t="n">
        <v>1054</v>
      </c>
      <c r="H333" s="13">
        <f>IFERROR(G333/F333,"")</f>
        <v/>
      </c>
      <c r="I333" s="12" t="n">
        <v>923.5</v>
      </c>
      <c r="J333" s="13">
        <f>IFERROR(I333/F333,"")</f>
        <v/>
      </c>
      <c r="K333" s="44" t="n">
        <v>10</v>
      </c>
      <c r="L333" s="14">
        <f>IFERROR(K333/E333,"")</f>
        <v/>
      </c>
      <c r="M333" s="44" t="n">
        <v>0</v>
      </c>
      <c r="N333" s="15">
        <f>IFERROR(G333-I333,"")</f>
        <v/>
      </c>
      <c r="O333" s="43" t="inlineStr">
        <is>
          <t>08/07/2026</t>
        </is>
      </c>
      <c r="P333" s="16">
        <f>IF(SUMIFS('2. Utility Breakdown'!$T$6:$T$2000,'2. Utility Breakdown'!$A$6:$A$2000,$A333,'2. Utility Breakdown'!$G$6:$G$2000,"Y")=0,"",IFERROR(SUMIFS('2. Utility Breakdown'!$T$6:$T$2000,'2. Utility Breakdown'!$A$6:$A$2000,$A333,'2. Utility Breakdown'!$G$6:$G$2000,"Y")/INDEX('Property List'!$B$6:$B$35,MATCH($A333,'Property List'!$A$6:$A$35,0)),""))</f>
        <v/>
      </c>
      <c r="Q333" s="12" t="n">
        <v>81.61</v>
      </c>
      <c r="R333" s="15">
        <f>IF(OR(P333="",Q333=""),"",P333-Q333)</f>
        <v/>
      </c>
      <c r="S333" s="17" t="n"/>
    </row>
    <row r="334">
      <c r="A334" s="43" t="inlineStr">
        <is>
          <t>Catalina</t>
        </is>
      </c>
      <c r="B334" s="43" t="inlineStr">
        <is>
          <t>Jacksonville, FL</t>
        </is>
      </c>
      <c r="C334" s="43" t="inlineStr">
        <is>
          <t>N</t>
        </is>
      </c>
      <c r="D334" s="43" t="inlineStr">
        <is>
          <t>B6</t>
        </is>
      </c>
      <c r="E334" s="44" t="n">
        <v>7</v>
      </c>
      <c r="F334" s="44" t="n">
        <v>1195</v>
      </c>
      <c r="G334" s="12" t="n">
        <v>1050</v>
      </c>
      <c r="H334" s="13">
        <f>IFERROR(G334/F334,"")</f>
        <v/>
      </c>
      <c r="I334" s="12" t="n">
        <v>898.5700000000001</v>
      </c>
      <c r="J334" s="13">
        <f>IFERROR(I334/F334,"")</f>
        <v/>
      </c>
      <c r="K334" s="44" t="n">
        <v>7</v>
      </c>
      <c r="L334" s="14">
        <f>IFERROR(K334/E334,"")</f>
        <v/>
      </c>
      <c r="M334" s="44" t="n">
        <v>0</v>
      </c>
      <c r="N334" s="15">
        <f>IFERROR(G334-I334,"")</f>
        <v/>
      </c>
      <c r="O334" s="43" t="inlineStr">
        <is>
          <t>08/07/2026</t>
        </is>
      </c>
      <c r="P334" s="16">
        <f>IF(SUMIFS('2. Utility Breakdown'!$T$6:$T$2000,'2. Utility Breakdown'!$A$6:$A$2000,$A334,'2. Utility Breakdown'!$G$6:$G$2000,"Y")=0,"",IFERROR(SUMIFS('2. Utility Breakdown'!$T$6:$T$2000,'2. Utility Breakdown'!$A$6:$A$2000,$A334,'2. Utility Breakdown'!$G$6:$G$2000,"Y")/INDEX('Property List'!$B$6:$B$35,MATCH($A334,'Property List'!$A$6:$A$35,0)),""))</f>
        <v/>
      </c>
      <c r="Q334" s="12" t="n">
        <v>81.61</v>
      </c>
      <c r="R334" s="15">
        <f>IF(OR(P334="",Q334=""),"",P334-Q334)</f>
        <v/>
      </c>
      <c r="S334" s="17" t="n"/>
    </row>
    <row r="335">
      <c r="A335" s="43" t="inlineStr">
        <is>
          <t>Catalina</t>
        </is>
      </c>
      <c r="B335" s="43" t="inlineStr">
        <is>
          <t>Jacksonville, FL</t>
        </is>
      </c>
      <c r="C335" s="43" t="inlineStr">
        <is>
          <t>N</t>
        </is>
      </c>
      <c r="D335" s="43" t="inlineStr">
        <is>
          <t>B6-R</t>
        </is>
      </c>
      <c r="E335" s="44" t="n">
        <v>9</v>
      </c>
      <c r="F335" s="44" t="n">
        <v>1195</v>
      </c>
      <c r="G335" s="12" t="n">
        <v>1074.44</v>
      </c>
      <c r="H335" s="13">
        <f>IFERROR(G335/F335,"")</f>
        <v/>
      </c>
      <c r="I335" s="12" t="n">
        <v>933.75</v>
      </c>
      <c r="J335" s="13">
        <f>IFERROR(I335/F335,"")</f>
        <v/>
      </c>
      <c r="K335" s="44" t="n">
        <v>8</v>
      </c>
      <c r="L335" s="14">
        <f>IFERROR(K335/E335,"")</f>
        <v/>
      </c>
      <c r="M335" s="44" t="n">
        <v>0</v>
      </c>
      <c r="N335" s="15">
        <f>IFERROR(G335-I335,"")</f>
        <v/>
      </c>
      <c r="O335" s="43" t="inlineStr">
        <is>
          <t>08/07/2026</t>
        </is>
      </c>
      <c r="P335" s="16">
        <f>IF(SUMIFS('2. Utility Breakdown'!$T$6:$T$2000,'2. Utility Breakdown'!$A$6:$A$2000,$A335,'2. Utility Breakdown'!$G$6:$G$2000,"Y")=0,"",IFERROR(SUMIFS('2. Utility Breakdown'!$T$6:$T$2000,'2. Utility Breakdown'!$A$6:$A$2000,$A335,'2. Utility Breakdown'!$G$6:$G$2000,"Y")/INDEX('Property List'!$B$6:$B$35,MATCH($A335,'Property List'!$A$6:$A$35,0)),""))</f>
        <v/>
      </c>
      <c r="Q335" s="12" t="n">
        <v>81.61</v>
      </c>
      <c r="R335" s="15">
        <f>IF(OR(P335="",Q335=""),"",P335-Q335)</f>
        <v/>
      </c>
      <c r="S335" s="17" t="n"/>
    </row>
    <row r="336">
      <c r="A336" s="43" t="inlineStr">
        <is>
          <t>Catalina</t>
        </is>
      </c>
      <c r="B336" s="43" t="inlineStr">
        <is>
          <t>Jacksonville, FL</t>
        </is>
      </c>
      <c r="C336" s="43" t="inlineStr">
        <is>
          <t>N</t>
        </is>
      </c>
      <c r="D336" s="43" t="inlineStr">
        <is>
          <t>C1</t>
        </is>
      </c>
      <c r="E336" s="44" t="n">
        <v>1</v>
      </c>
      <c r="F336" s="44" t="n">
        <v>1398</v>
      </c>
      <c r="G336" s="12" t="n">
        <v>1280</v>
      </c>
      <c r="H336" s="13">
        <f>IFERROR(G336/F336,"")</f>
        <v/>
      </c>
      <c r="I336" s="12" t="n">
        <v>1223</v>
      </c>
      <c r="J336" s="13">
        <f>IFERROR(I336/F336,"")</f>
        <v/>
      </c>
      <c r="K336" s="44" t="n">
        <v>1</v>
      </c>
      <c r="L336" s="14">
        <f>IFERROR(K336/E336,"")</f>
        <v/>
      </c>
      <c r="M336" s="44" t="n">
        <v>0</v>
      </c>
      <c r="N336" s="15">
        <f>IFERROR(G336-I336,"")</f>
        <v/>
      </c>
      <c r="O336" s="43" t="inlineStr">
        <is>
          <t>08/07/2026</t>
        </is>
      </c>
      <c r="P336" s="16">
        <f>IF(SUMIFS('2. Utility Breakdown'!$T$6:$T$2000,'2. Utility Breakdown'!$A$6:$A$2000,$A336,'2. Utility Breakdown'!$G$6:$G$2000,"Y")=0,"",IFERROR(SUMIFS('2. Utility Breakdown'!$T$6:$T$2000,'2. Utility Breakdown'!$A$6:$A$2000,$A336,'2. Utility Breakdown'!$G$6:$G$2000,"Y")/INDEX('Property List'!$B$6:$B$35,MATCH($A336,'Property List'!$A$6:$A$35,0)),""))</f>
        <v/>
      </c>
      <c r="Q336" s="12" t="n">
        <v>81.61</v>
      </c>
      <c r="R336" s="15">
        <f>IF(OR(P336="",Q336=""),"",P336-Q336)</f>
        <v/>
      </c>
      <c r="S336" s="17" t="n"/>
    </row>
    <row r="337">
      <c r="A337" s="43" t="inlineStr">
        <is>
          <t>Catalina</t>
        </is>
      </c>
      <c r="B337" s="43" t="inlineStr">
        <is>
          <t>Jacksonville, FL</t>
        </is>
      </c>
      <c r="C337" s="43" t="inlineStr">
        <is>
          <t>N</t>
        </is>
      </c>
      <c r="D337" s="43" t="inlineStr">
        <is>
          <t>C1-R</t>
        </is>
      </c>
      <c r="E337" s="44" t="n">
        <v>14</v>
      </c>
      <c r="F337" s="44" t="n">
        <v>1398</v>
      </c>
      <c r="G337" s="12" t="n">
        <v>1335.43</v>
      </c>
      <c r="H337" s="13">
        <f>IFERROR(G337/F337,"")</f>
        <v/>
      </c>
      <c r="I337" s="12" t="n">
        <v>1158.43</v>
      </c>
      <c r="J337" s="13">
        <f>IFERROR(I337/F337,"")</f>
        <v/>
      </c>
      <c r="K337" s="44" t="n">
        <v>7</v>
      </c>
      <c r="L337" s="14">
        <f>IFERROR(K337/E337,"")</f>
        <v/>
      </c>
      <c r="M337" s="44" t="n">
        <v>0</v>
      </c>
      <c r="N337" s="15">
        <f>IFERROR(G337-I337,"")</f>
        <v/>
      </c>
      <c r="O337" s="43" t="inlineStr">
        <is>
          <t>08/07/2026</t>
        </is>
      </c>
      <c r="P337" s="16">
        <f>IF(SUMIFS('2. Utility Breakdown'!$T$6:$T$2000,'2. Utility Breakdown'!$A$6:$A$2000,$A337,'2. Utility Breakdown'!$G$6:$G$2000,"Y")=0,"",IFERROR(SUMIFS('2. Utility Breakdown'!$T$6:$T$2000,'2. Utility Breakdown'!$A$6:$A$2000,$A337,'2. Utility Breakdown'!$G$6:$G$2000,"Y")/INDEX('Property List'!$B$6:$B$35,MATCH($A337,'Property List'!$A$6:$A$35,0)),""))</f>
        <v/>
      </c>
      <c r="Q337" s="12" t="n">
        <v>81.61</v>
      </c>
      <c r="R337" s="15">
        <f>IF(OR(P337="",Q337=""),"",P337-Q337)</f>
        <v/>
      </c>
      <c r="S337" s="17" t="n"/>
    </row>
    <row r="338">
      <c r="A338" s="9" t="inlineStr">
        <is>
          <t>Catalina</t>
        </is>
      </c>
      <c r="B338" s="11" t="n"/>
      <c r="C338" s="11" t="n"/>
      <c r="D338" s="9" t="inlineStr">
        <is>
          <t>Property Total</t>
        </is>
      </c>
      <c r="E338" s="10">
        <f>SUM(E320:E337)</f>
        <v/>
      </c>
      <c r="F338" s="10">
        <f>IFERROR(SUMPRODUCT(E320:E337,F320:F337)/E338,"")</f>
        <v/>
      </c>
      <c r="G338" s="18">
        <f>IFERROR(SUMPRODUCT(E320:E337,G320:G337)/E338,"")</f>
        <v/>
      </c>
      <c r="H338" s="19">
        <f>IFERROR(G338/F338,"")</f>
        <v/>
      </c>
      <c r="I338" s="18">
        <f>IFERROR(SUMPRODUCT(E320:E337,I320:I337)/E338,"")</f>
        <v/>
      </c>
      <c r="J338" s="19">
        <f>IFERROR(I338/F338,"")</f>
        <v/>
      </c>
      <c r="K338" s="10">
        <f>SUM(K320:K337)</f>
        <v/>
      </c>
      <c r="L338" s="20">
        <f>IFERROR(K338/E338,"")</f>
        <v/>
      </c>
      <c r="M338" s="10">
        <f>SUM(M320:M337)</f>
        <v/>
      </c>
      <c r="N338" s="18">
        <f>IFERROR(G338-I338,"")</f>
        <v/>
      </c>
      <c r="O338" s="11" t="n"/>
      <c r="P338" s="21">
        <f>P337</f>
        <v/>
      </c>
      <c r="Q338" s="21">
        <f>Q337</f>
        <v/>
      </c>
      <c r="R338" s="18">
        <f>IF(OR(P338="",Q338=""),"",P338-Q338)</f>
        <v/>
      </c>
      <c r="S338" s="11" t="n"/>
    </row>
    <row r="339">
      <c r="A339" s="43" t="inlineStr">
        <is>
          <t>La Palma</t>
        </is>
      </c>
      <c r="B339" s="43" t="inlineStr">
        <is>
          <t>Jacksonville, FL</t>
        </is>
      </c>
      <c r="C339" s="43" t="inlineStr">
        <is>
          <t>N</t>
        </is>
      </c>
      <c r="D339" s="43" t="inlineStr">
        <is>
          <t>A1</t>
        </is>
      </c>
      <c r="E339" s="44" t="n">
        <v>24</v>
      </c>
      <c r="F339" s="44" t="n">
        <v>605</v>
      </c>
      <c r="G339" s="12" t="n">
        <v>926.67</v>
      </c>
      <c r="H339" s="13">
        <f>IFERROR(G339/F339,"")</f>
        <v/>
      </c>
      <c r="I339" s="12" t="n">
        <v>804.79</v>
      </c>
      <c r="J339" s="13">
        <f>IFERROR(I339/F339,"")</f>
        <v/>
      </c>
      <c r="K339" s="44" t="n">
        <v>14</v>
      </c>
      <c r="L339" s="14">
        <f>IFERROR(K339/E339,"")</f>
        <v/>
      </c>
      <c r="M339" s="44" t="n">
        <v>5</v>
      </c>
      <c r="N339" s="15">
        <f>IFERROR(G339-I339,"")</f>
        <v/>
      </c>
      <c r="O339" s="43" t="inlineStr">
        <is>
          <t>08/07/2026</t>
        </is>
      </c>
      <c r="P339" s="16">
        <f>IF(SUMIFS('2. Utility Breakdown'!$T$6:$T$2000,'2. Utility Breakdown'!$A$6:$A$2000,$A339,'2. Utility Breakdown'!$G$6:$G$2000,"Y")=0,"",IFERROR(SUMIFS('2. Utility Breakdown'!$T$6:$T$2000,'2. Utility Breakdown'!$A$6:$A$2000,$A339,'2. Utility Breakdown'!$G$6:$G$2000,"Y")/INDEX('Property List'!$B$6:$B$35,MATCH($A339,'Property List'!$A$6:$A$35,0)),""))</f>
        <v/>
      </c>
      <c r="Q339" s="12" t="n">
        <v>76.09</v>
      </c>
      <c r="R339" s="15">
        <f>IF(OR(P339="",Q339=""),"",P339-Q339)</f>
        <v/>
      </c>
      <c r="S339" s="17" t="n"/>
    </row>
    <row r="340">
      <c r="A340" s="43" t="inlineStr">
        <is>
          <t>La Palma</t>
        </is>
      </c>
      <c r="B340" s="43" t="inlineStr">
        <is>
          <t>Jacksonville, FL</t>
        </is>
      </c>
      <c r="C340" s="43" t="inlineStr">
        <is>
          <t>N</t>
        </is>
      </c>
      <c r="D340" s="43" t="inlineStr">
        <is>
          <t>A1-R</t>
        </is>
      </c>
      <c r="E340" s="44" t="n">
        <v>52</v>
      </c>
      <c r="F340" s="44" t="n">
        <v>605</v>
      </c>
      <c r="G340" s="12" t="n">
        <v>987.3099999999999</v>
      </c>
      <c r="H340" s="13">
        <f>IFERROR(G340/F340,"")</f>
        <v/>
      </c>
      <c r="I340" s="12" t="n">
        <v>875</v>
      </c>
      <c r="J340" s="13">
        <f>IFERROR(I340/F340,"")</f>
        <v/>
      </c>
      <c r="K340" s="44" t="n">
        <v>25</v>
      </c>
      <c r="L340" s="14">
        <f>IFERROR(K340/E340,"")</f>
        <v/>
      </c>
      <c r="M340" s="44" t="n">
        <v>22</v>
      </c>
      <c r="N340" s="15">
        <f>IFERROR(G340-I340,"")</f>
        <v/>
      </c>
      <c r="O340" s="43" t="inlineStr">
        <is>
          <t>08/07/2026</t>
        </is>
      </c>
      <c r="P340" s="16">
        <f>IF(SUMIFS('2. Utility Breakdown'!$T$6:$T$2000,'2. Utility Breakdown'!$A$6:$A$2000,$A340,'2. Utility Breakdown'!$G$6:$G$2000,"Y")=0,"",IFERROR(SUMIFS('2. Utility Breakdown'!$T$6:$T$2000,'2. Utility Breakdown'!$A$6:$A$2000,$A340,'2. Utility Breakdown'!$G$6:$G$2000,"Y")/INDEX('Property List'!$B$6:$B$35,MATCH($A340,'Property List'!$A$6:$A$35,0)),""))</f>
        <v/>
      </c>
      <c r="Q340" s="12" t="n">
        <v>76.09</v>
      </c>
      <c r="R340" s="15">
        <f>IF(OR(P340="",Q340=""),"",P340-Q340)</f>
        <v/>
      </c>
      <c r="S340" s="17" t="n"/>
    </row>
    <row r="341">
      <c r="A341" s="43" t="inlineStr">
        <is>
          <t>La Palma</t>
        </is>
      </c>
      <c r="B341" s="43" t="inlineStr">
        <is>
          <t>Jacksonville, FL</t>
        </is>
      </c>
      <c r="C341" s="43" t="inlineStr">
        <is>
          <t>N</t>
        </is>
      </c>
      <c r="D341" s="43" t="inlineStr">
        <is>
          <t>B1</t>
        </is>
      </c>
      <c r="E341" s="44" t="n">
        <v>6</v>
      </c>
      <c r="F341" s="44" t="n">
        <v>868</v>
      </c>
      <c r="G341" s="12" t="n">
        <v>1066.67</v>
      </c>
      <c r="H341" s="13">
        <f>IFERROR(G341/F341,"")</f>
        <v/>
      </c>
      <c r="I341" s="12" t="n">
        <v>945.67</v>
      </c>
      <c r="J341" s="13">
        <f>IFERROR(I341/F341,"")</f>
        <v/>
      </c>
      <c r="K341" s="44" t="n">
        <v>6</v>
      </c>
      <c r="L341" s="14">
        <f>IFERROR(K341/E341,"")</f>
        <v/>
      </c>
      <c r="M341" s="44" t="n">
        <v>0</v>
      </c>
      <c r="N341" s="15">
        <f>IFERROR(G341-I341,"")</f>
        <v/>
      </c>
      <c r="O341" s="43" t="inlineStr">
        <is>
          <t>08/07/2026</t>
        </is>
      </c>
      <c r="P341" s="16">
        <f>IF(SUMIFS('2. Utility Breakdown'!$T$6:$T$2000,'2. Utility Breakdown'!$A$6:$A$2000,$A341,'2. Utility Breakdown'!$G$6:$G$2000,"Y")=0,"",IFERROR(SUMIFS('2. Utility Breakdown'!$T$6:$T$2000,'2. Utility Breakdown'!$A$6:$A$2000,$A341,'2. Utility Breakdown'!$G$6:$G$2000,"Y")/INDEX('Property List'!$B$6:$B$35,MATCH($A341,'Property List'!$A$6:$A$35,0)),""))</f>
        <v/>
      </c>
      <c r="Q341" s="12" t="n">
        <v>76.09</v>
      </c>
      <c r="R341" s="15">
        <f>IF(OR(P341="",Q341=""),"",P341-Q341)</f>
        <v/>
      </c>
      <c r="S341" s="17" t="n"/>
    </row>
    <row r="342">
      <c r="A342" s="43" t="inlineStr">
        <is>
          <t>La Palma</t>
        </is>
      </c>
      <c r="B342" s="43" t="inlineStr">
        <is>
          <t>Jacksonville, FL</t>
        </is>
      </c>
      <c r="C342" s="43" t="inlineStr">
        <is>
          <t>N</t>
        </is>
      </c>
      <c r="D342" s="43" t="inlineStr">
        <is>
          <t>B1-R</t>
        </is>
      </c>
      <c r="E342" s="44" t="n">
        <v>10</v>
      </c>
      <c r="F342" s="44" t="n">
        <v>868</v>
      </c>
      <c r="G342" s="12" t="n">
        <v>1085</v>
      </c>
      <c r="H342" s="13">
        <f>IFERROR(G342/F342,"")</f>
        <v/>
      </c>
      <c r="I342" s="12" t="n">
        <v>913.2</v>
      </c>
      <c r="J342" s="13">
        <f>IFERROR(I342/F342,"")</f>
        <v/>
      </c>
      <c r="K342" s="44" t="n">
        <v>10</v>
      </c>
      <c r="L342" s="14">
        <f>IFERROR(K342/E342,"")</f>
        <v/>
      </c>
      <c r="M342" s="44" t="n">
        <v>0</v>
      </c>
      <c r="N342" s="15">
        <f>IFERROR(G342-I342,"")</f>
        <v/>
      </c>
      <c r="O342" s="43" t="inlineStr">
        <is>
          <t>08/07/2026</t>
        </is>
      </c>
      <c r="P342" s="16">
        <f>IF(SUMIFS('2. Utility Breakdown'!$T$6:$T$2000,'2. Utility Breakdown'!$A$6:$A$2000,$A342,'2. Utility Breakdown'!$G$6:$G$2000,"Y")=0,"",IFERROR(SUMIFS('2. Utility Breakdown'!$T$6:$T$2000,'2. Utility Breakdown'!$A$6:$A$2000,$A342,'2. Utility Breakdown'!$G$6:$G$2000,"Y")/INDEX('Property List'!$B$6:$B$35,MATCH($A342,'Property List'!$A$6:$A$35,0)),""))</f>
        <v/>
      </c>
      <c r="Q342" s="12" t="n">
        <v>76.09</v>
      </c>
      <c r="R342" s="15">
        <f>IF(OR(P342="",Q342=""),"",P342-Q342)</f>
        <v/>
      </c>
      <c r="S342" s="17" t="n"/>
    </row>
    <row r="343">
      <c r="A343" s="9" t="inlineStr">
        <is>
          <t>La Palma</t>
        </is>
      </c>
      <c r="B343" s="11" t="n"/>
      <c r="C343" s="11" t="n"/>
      <c r="D343" s="9" t="inlineStr">
        <is>
          <t>Property Total</t>
        </is>
      </c>
      <c r="E343" s="10">
        <f>SUM(E339:E342)</f>
        <v/>
      </c>
      <c r="F343" s="10">
        <f>IFERROR(SUMPRODUCT(E339:E342,F339:F342)/E343,"")</f>
        <v/>
      </c>
      <c r="G343" s="18">
        <f>IFERROR(SUMPRODUCT(E339:E342,G339:G342)/E343,"")</f>
        <v/>
      </c>
      <c r="H343" s="19">
        <f>IFERROR(G343/F343,"")</f>
        <v/>
      </c>
      <c r="I343" s="18">
        <f>IFERROR(SUMPRODUCT(E339:E342,I339:I342)/E343,"")</f>
        <v/>
      </c>
      <c r="J343" s="19">
        <f>IFERROR(I343/F343,"")</f>
        <v/>
      </c>
      <c r="K343" s="10">
        <f>SUM(K339:K342)</f>
        <v/>
      </c>
      <c r="L343" s="20">
        <f>IFERROR(K343/E343,"")</f>
        <v/>
      </c>
      <c r="M343" s="10">
        <f>SUM(M339:M342)</f>
        <v/>
      </c>
      <c r="N343" s="18">
        <f>IFERROR(G343-I343,"")</f>
        <v/>
      </c>
      <c r="O343" s="11" t="n"/>
      <c r="P343" s="21">
        <f>P342</f>
        <v/>
      </c>
      <c r="Q343" s="21">
        <f>Q342</f>
        <v/>
      </c>
      <c r="R343" s="18">
        <f>IF(OR(P343="",Q343=""),"",P343-Q343)</f>
        <v/>
      </c>
      <c r="S343" s="11" t="n"/>
    </row>
    <row r="344">
      <c r="A344" s="43" t="inlineStr">
        <is>
          <t>Miramar</t>
        </is>
      </c>
      <c r="B344" s="43" t="inlineStr">
        <is>
          <t>Jacksonville, FL</t>
        </is>
      </c>
      <c r="C344" s="43" t="inlineStr">
        <is>
          <t>N</t>
        </is>
      </c>
      <c r="D344" s="43" t="inlineStr">
        <is>
          <t>B3</t>
        </is>
      </c>
      <c r="E344" s="44" t="n">
        <v>6</v>
      </c>
      <c r="F344" s="44" t="n">
        <v>1055</v>
      </c>
      <c r="G344" s="12" t="n">
        <v>1075</v>
      </c>
      <c r="H344" s="13">
        <f>IFERROR(G344/F344,"")</f>
        <v/>
      </c>
      <c r="I344" s="12" t="n">
        <v>949.2</v>
      </c>
      <c r="J344" s="13">
        <f>IFERROR(I344/F344,"")</f>
        <v/>
      </c>
      <c r="K344" s="44" t="n">
        <v>5</v>
      </c>
      <c r="L344" s="14">
        <f>IFERROR(K344/E344,"")</f>
        <v/>
      </c>
      <c r="M344" s="44" t="n">
        <v>2</v>
      </c>
      <c r="N344" s="15">
        <f>IFERROR(G344-I344,"")</f>
        <v/>
      </c>
      <c r="O344" s="43" t="inlineStr">
        <is>
          <t>08/07/2026</t>
        </is>
      </c>
      <c r="P344" s="16">
        <f>IF(SUMIFS('2. Utility Breakdown'!$T$6:$T$2000,'2. Utility Breakdown'!$A$6:$A$2000,$A344,'2. Utility Breakdown'!$G$6:$G$2000,"Y")=0,"",IFERROR(SUMIFS('2. Utility Breakdown'!$T$6:$T$2000,'2. Utility Breakdown'!$A$6:$A$2000,$A344,'2. Utility Breakdown'!$G$6:$G$2000,"Y")/INDEX('Property List'!$B$6:$B$35,MATCH($A344,'Property List'!$A$6:$A$35,0)),""))</f>
        <v/>
      </c>
      <c r="Q344" s="12" t="n">
        <v>79.73999999999999</v>
      </c>
      <c r="R344" s="15">
        <f>IF(OR(P344="",Q344=""),"",P344-Q344)</f>
        <v/>
      </c>
      <c r="S344" s="17" t="n"/>
    </row>
    <row r="345">
      <c r="A345" s="43" t="inlineStr">
        <is>
          <t>Miramar</t>
        </is>
      </c>
      <c r="B345" s="43" t="inlineStr">
        <is>
          <t>Jacksonville, FL</t>
        </is>
      </c>
      <c r="C345" s="43" t="inlineStr">
        <is>
          <t>N</t>
        </is>
      </c>
      <c r="D345" s="43" t="inlineStr">
        <is>
          <t>B3-R</t>
        </is>
      </c>
      <c r="E345" s="44" t="n">
        <v>6</v>
      </c>
      <c r="F345" s="44" t="n">
        <v>1055</v>
      </c>
      <c r="G345" s="12" t="n">
        <v>1100</v>
      </c>
      <c r="H345" s="13">
        <f>IFERROR(G345/F345,"")</f>
        <v/>
      </c>
      <c r="I345" s="12" t="n">
        <v>999.25</v>
      </c>
      <c r="J345" s="13">
        <f>IFERROR(I345/F345,"")</f>
        <v/>
      </c>
      <c r="K345" s="44" t="n">
        <v>4</v>
      </c>
      <c r="L345" s="14">
        <f>IFERROR(K345/E345,"")</f>
        <v/>
      </c>
      <c r="M345" s="44" t="n">
        <v>2</v>
      </c>
      <c r="N345" s="15">
        <f>IFERROR(G345-I345,"")</f>
        <v/>
      </c>
      <c r="O345" s="43" t="inlineStr">
        <is>
          <t>08/07/2026</t>
        </is>
      </c>
      <c r="P345" s="16">
        <f>IF(SUMIFS('2. Utility Breakdown'!$T$6:$T$2000,'2. Utility Breakdown'!$A$6:$A$2000,$A345,'2. Utility Breakdown'!$G$6:$G$2000,"Y")=0,"",IFERROR(SUMIFS('2. Utility Breakdown'!$T$6:$T$2000,'2. Utility Breakdown'!$A$6:$A$2000,$A345,'2. Utility Breakdown'!$G$6:$G$2000,"Y")/INDEX('Property List'!$B$6:$B$35,MATCH($A345,'Property List'!$A$6:$A$35,0)),""))</f>
        <v/>
      </c>
      <c r="Q345" s="12" t="n">
        <v>79.73999999999999</v>
      </c>
      <c r="R345" s="15">
        <f>IF(OR(P345="",Q345=""),"",P345-Q345)</f>
        <v/>
      </c>
      <c r="S345" s="17" t="n"/>
    </row>
    <row r="346">
      <c r="A346" s="43" t="inlineStr">
        <is>
          <t>Miramar</t>
        </is>
      </c>
      <c r="B346" s="43" t="inlineStr">
        <is>
          <t>Jacksonville, FL</t>
        </is>
      </c>
      <c r="C346" s="43" t="inlineStr">
        <is>
          <t>N</t>
        </is>
      </c>
      <c r="D346" s="43" t="inlineStr">
        <is>
          <t>B4</t>
        </is>
      </c>
      <c r="E346" s="44" t="n">
        <v>17</v>
      </c>
      <c r="F346" s="44" t="n">
        <v>1200</v>
      </c>
      <c r="G346" s="12" t="n">
        <v>1193.24</v>
      </c>
      <c r="H346" s="13">
        <f>IFERROR(G346/F346,"")</f>
        <v/>
      </c>
      <c r="I346" s="12" t="n">
        <v>1013.29</v>
      </c>
      <c r="J346" s="13">
        <f>IFERROR(I346/F346,"")</f>
        <v/>
      </c>
      <c r="K346" s="44" t="n">
        <v>14</v>
      </c>
      <c r="L346" s="14">
        <f>IFERROR(K346/E346,"")</f>
        <v/>
      </c>
      <c r="M346" s="44" t="n">
        <v>3</v>
      </c>
      <c r="N346" s="15">
        <f>IFERROR(G346-I346,"")</f>
        <v/>
      </c>
      <c r="O346" s="43" t="inlineStr">
        <is>
          <t>08/07/2026</t>
        </is>
      </c>
      <c r="P346" s="16">
        <f>IF(SUMIFS('2. Utility Breakdown'!$T$6:$T$2000,'2. Utility Breakdown'!$A$6:$A$2000,$A346,'2. Utility Breakdown'!$G$6:$G$2000,"Y")=0,"",IFERROR(SUMIFS('2. Utility Breakdown'!$T$6:$T$2000,'2. Utility Breakdown'!$A$6:$A$2000,$A346,'2. Utility Breakdown'!$G$6:$G$2000,"Y")/INDEX('Property List'!$B$6:$B$35,MATCH($A346,'Property List'!$A$6:$A$35,0)),""))</f>
        <v/>
      </c>
      <c r="Q346" s="12" t="n">
        <v>79.73999999999999</v>
      </c>
      <c r="R346" s="15">
        <f>IF(OR(P346="",Q346=""),"",P346-Q346)</f>
        <v/>
      </c>
      <c r="S346" s="17" t="n"/>
    </row>
    <row r="347">
      <c r="A347" s="43" t="inlineStr">
        <is>
          <t>Miramar</t>
        </is>
      </c>
      <c r="B347" s="43" t="inlineStr">
        <is>
          <t>Jacksonville, FL</t>
        </is>
      </c>
      <c r="C347" s="43" t="inlineStr">
        <is>
          <t>N</t>
        </is>
      </c>
      <c r="D347" s="43" t="inlineStr">
        <is>
          <t>A2-R</t>
        </is>
      </c>
      <c r="E347" s="44" t="n">
        <v>87</v>
      </c>
      <c r="F347" s="44" t="n">
        <v>850</v>
      </c>
      <c r="G347" s="12" t="n">
        <v>915.9</v>
      </c>
      <c r="H347" s="13">
        <f>IFERROR(G347/F347,"")</f>
        <v/>
      </c>
      <c r="I347" s="12" t="n">
        <v>823.46</v>
      </c>
      <c r="J347" s="13">
        <f>IFERROR(I347/F347,"")</f>
        <v/>
      </c>
      <c r="K347" s="44" t="n">
        <v>57</v>
      </c>
      <c r="L347" s="14">
        <f>IFERROR(K347/E347,"")</f>
        <v/>
      </c>
      <c r="M347" s="44" t="n">
        <v>27</v>
      </c>
      <c r="N347" s="15">
        <f>IFERROR(G347-I347,"")</f>
        <v/>
      </c>
      <c r="O347" s="43" t="inlineStr">
        <is>
          <t>08/07/2026</t>
        </is>
      </c>
      <c r="P347" s="16">
        <f>IF(SUMIFS('2. Utility Breakdown'!$T$6:$T$2000,'2. Utility Breakdown'!$A$6:$A$2000,$A347,'2. Utility Breakdown'!$G$6:$G$2000,"Y")=0,"",IFERROR(SUMIFS('2. Utility Breakdown'!$T$6:$T$2000,'2. Utility Breakdown'!$A$6:$A$2000,$A347,'2. Utility Breakdown'!$G$6:$G$2000,"Y")/INDEX('Property List'!$B$6:$B$35,MATCH($A347,'Property List'!$A$6:$A$35,0)),""))</f>
        <v/>
      </c>
      <c r="Q347" s="12" t="n">
        <v>79.73999999999999</v>
      </c>
      <c r="R347" s="15">
        <f>IF(OR(P347="",Q347=""),"",P347-Q347)</f>
        <v/>
      </c>
      <c r="S347" s="17" t="n"/>
    </row>
    <row r="348">
      <c r="A348" s="43" t="inlineStr">
        <is>
          <t>Miramar</t>
        </is>
      </c>
      <c r="B348" s="43" t="inlineStr">
        <is>
          <t>Jacksonville, FL</t>
        </is>
      </c>
      <c r="C348" s="43" t="inlineStr">
        <is>
          <t>N</t>
        </is>
      </c>
      <c r="D348" s="43" t="inlineStr">
        <is>
          <t>B1</t>
        </is>
      </c>
      <c r="E348" s="44" t="n">
        <v>54</v>
      </c>
      <c r="F348" s="44" t="n">
        <v>870</v>
      </c>
      <c r="G348" s="12" t="n">
        <v>952.04</v>
      </c>
      <c r="H348" s="13">
        <f>IFERROR(G348/F348,"")</f>
        <v/>
      </c>
      <c r="I348" s="12" t="n">
        <v>850.13</v>
      </c>
      <c r="J348" s="13">
        <f>IFERROR(I348/F348,"")</f>
        <v/>
      </c>
      <c r="K348" s="44" t="n">
        <v>16</v>
      </c>
      <c r="L348" s="14">
        <f>IFERROR(K348/E348,"")</f>
        <v/>
      </c>
      <c r="M348" s="44" t="n">
        <v>34</v>
      </c>
      <c r="N348" s="15">
        <f>IFERROR(G348-I348,"")</f>
        <v/>
      </c>
      <c r="O348" s="43" t="inlineStr">
        <is>
          <t>08/07/2026</t>
        </is>
      </c>
      <c r="P348" s="16">
        <f>IF(SUMIFS('2. Utility Breakdown'!$T$6:$T$2000,'2. Utility Breakdown'!$A$6:$A$2000,$A348,'2. Utility Breakdown'!$G$6:$G$2000,"Y")=0,"",IFERROR(SUMIFS('2. Utility Breakdown'!$T$6:$T$2000,'2. Utility Breakdown'!$A$6:$A$2000,$A348,'2. Utility Breakdown'!$G$6:$G$2000,"Y")/INDEX('Property List'!$B$6:$B$35,MATCH($A348,'Property List'!$A$6:$A$35,0)),""))</f>
        <v/>
      </c>
      <c r="Q348" s="12" t="n">
        <v>79.73999999999999</v>
      </c>
      <c r="R348" s="15">
        <f>IF(OR(P348="",Q348=""),"",P348-Q348)</f>
        <v/>
      </c>
      <c r="S348" s="17" t="n"/>
    </row>
    <row r="349">
      <c r="A349" s="43" t="inlineStr">
        <is>
          <t>Miramar</t>
        </is>
      </c>
      <c r="B349" s="43" t="inlineStr">
        <is>
          <t>Jacksonville, FL</t>
        </is>
      </c>
      <c r="C349" s="43" t="inlineStr">
        <is>
          <t>N</t>
        </is>
      </c>
      <c r="D349" s="43" t="inlineStr">
        <is>
          <t>B1-R</t>
        </is>
      </c>
      <c r="E349" s="44" t="n">
        <v>78</v>
      </c>
      <c r="F349" s="44" t="n">
        <v>870</v>
      </c>
      <c r="G349" s="12" t="n">
        <v>986.15</v>
      </c>
      <c r="H349" s="13">
        <f>IFERROR(G349/F349,"")</f>
        <v/>
      </c>
      <c r="I349" s="12" t="n">
        <v>849.5599999999999</v>
      </c>
      <c r="J349" s="13">
        <f>IFERROR(I349/F349,"")</f>
        <v/>
      </c>
      <c r="K349" s="44" t="n">
        <v>16</v>
      </c>
      <c r="L349" s="14">
        <f>IFERROR(K349/E349,"")</f>
        <v/>
      </c>
      <c r="M349" s="44" t="n">
        <v>58</v>
      </c>
      <c r="N349" s="15">
        <f>IFERROR(G349-I349,"")</f>
        <v/>
      </c>
      <c r="O349" s="43" t="inlineStr">
        <is>
          <t>08/07/2026</t>
        </is>
      </c>
      <c r="P349" s="16">
        <f>IF(SUMIFS('2. Utility Breakdown'!$T$6:$T$2000,'2. Utility Breakdown'!$A$6:$A$2000,$A349,'2. Utility Breakdown'!$G$6:$G$2000,"Y")=0,"",IFERROR(SUMIFS('2. Utility Breakdown'!$T$6:$T$2000,'2. Utility Breakdown'!$A$6:$A$2000,$A349,'2. Utility Breakdown'!$G$6:$G$2000,"Y")/INDEX('Property List'!$B$6:$B$35,MATCH($A349,'Property List'!$A$6:$A$35,0)),""))</f>
        <v/>
      </c>
      <c r="Q349" s="12" t="n">
        <v>79.73999999999999</v>
      </c>
      <c r="R349" s="15">
        <f>IF(OR(P349="",Q349=""),"",P349-Q349)</f>
        <v/>
      </c>
      <c r="S349" s="17" t="n"/>
    </row>
    <row r="350">
      <c r="A350" s="43" t="inlineStr">
        <is>
          <t>Miramar</t>
        </is>
      </c>
      <c r="B350" s="43" t="inlineStr">
        <is>
          <t>Jacksonville, FL</t>
        </is>
      </c>
      <c r="C350" s="43" t="inlineStr">
        <is>
          <t>N</t>
        </is>
      </c>
      <c r="D350" s="43" t="inlineStr">
        <is>
          <t>B2</t>
        </is>
      </c>
      <c r="E350" s="44" t="n">
        <v>21</v>
      </c>
      <c r="F350" s="44" t="n">
        <v>1010</v>
      </c>
      <c r="G350" s="12" t="n">
        <v>1002.62</v>
      </c>
      <c r="H350" s="13">
        <f>IFERROR(G350/F350,"")</f>
        <v/>
      </c>
      <c r="I350" s="12" t="n">
        <v>883.27</v>
      </c>
      <c r="J350" s="13">
        <f>IFERROR(I350/F350,"")</f>
        <v/>
      </c>
      <c r="K350" s="44" t="n">
        <v>11</v>
      </c>
      <c r="L350" s="14">
        <f>IFERROR(K350/E350,"")</f>
        <v/>
      </c>
      <c r="M350" s="44" t="n">
        <v>8</v>
      </c>
      <c r="N350" s="15">
        <f>IFERROR(G350-I350,"")</f>
        <v/>
      </c>
      <c r="O350" s="43" t="inlineStr">
        <is>
          <t>08/07/2026</t>
        </is>
      </c>
      <c r="P350" s="16">
        <f>IF(SUMIFS('2. Utility Breakdown'!$T$6:$T$2000,'2. Utility Breakdown'!$A$6:$A$2000,$A350,'2. Utility Breakdown'!$G$6:$G$2000,"Y")=0,"",IFERROR(SUMIFS('2. Utility Breakdown'!$T$6:$T$2000,'2. Utility Breakdown'!$A$6:$A$2000,$A350,'2. Utility Breakdown'!$G$6:$G$2000,"Y")/INDEX('Property List'!$B$6:$B$35,MATCH($A350,'Property List'!$A$6:$A$35,0)),""))</f>
        <v/>
      </c>
      <c r="Q350" s="12" t="n">
        <v>79.73999999999999</v>
      </c>
      <c r="R350" s="15">
        <f>IF(OR(P350="",Q350=""),"",P350-Q350)</f>
        <v/>
      </c>
      <c r="S350" s="17" t="n"/>
    </row>
    <row r="351">
      <c r="A351" s="43" t="inlineStr">
        <is>
          <t>Miramar</t>
        </is>
      </c>
      <c r="B351" s="43" t="inlineStr">
        <is>
          <t>Jacksonville, FL</t>
        </is>
      </c>
      <c r="C351" s="43" t="inlineStr">
        <is>
          <t>N</t>
        </is>
      </c>
      <c r="D351" s="43" t="inlineStr">
        <is>
          <t>B2-R</t>
        </is>
      </c>
      <c r="E351" s="44" t="n">
        <v>27</v>
      </c>
      <c r="F351" s="44" t="n">
        <v>1010</v>
      </c>
      <c r="G351" s="12" t="n">
        <v>1026.41</v>
      </c>
      <c r="H351" s="13">
        <f>IFERROR(G351/F351,"")</f>
        <v/>
      </c>
      <c r="I351" s="12" t="n">
        <v>926.17</v>
      </c>
      <c r="J351" s="13">
        <f>IFERROR(I351/F351,"")</f>
        <v/>
      </c>
      <c r="K351" s="44" t="n">
        <v>23</v>
      </c>
      <c r="L351" s="14">
        <f>IFERROR(K351/E351,"")</f>
        <v/>
      </c>
      <c r="M351" s="44" t="n">
        <v>5</v>
      </c>
      <c r="N351" s="15">
        <f>IFERROR(G351-I351,"")</f>
        <v/>
      </c>
      <c r="O351" s="43" t="inlineStr">
        <is>
          <t>08/07/2026</t>
        </is>
      </c>
      <c r="P351" s="16">
        <f>IF(SUMIFS('2. Utility Breakdown'!$T$6:$T$2000,'2. Utility Breakdown'!$A$6:$A$2000,$A351,'2. Utility Breakdown'!$G$6:$G$2000,"Y")=0,"",IFERROR(SUMIFS('2. Utility Breakdown'!$T$6:$T$2000,'2. Utility Breakdown'!$A$6:$A$2000,$A351,'2. Utility Breakdown'!$G$6:$G$2000,"Y")/INDEX('Property List'!$B$6:$B$35,MATCH($A351,'Property List'!$A$6:$A$35,0)),""))</f>
        <v/>
      </c>
      <c r="Q351" s="12" t="n">
        <v>79.73999999999999</v>
      </c>
      <c r="R351" s="15">
        <f>IF(OR(P351="",Q351=""),"",P351-Q351)</f>
        <v/>
      </c>
      <c r="S351" s="17" t="n"/>
    </row>
    <row r="352">
      <c r="A352" s="43" t="inlineStr">
        <is>
          <t>Miramar</t>
        </is>
      </c>
      <c r="B352" s="43" t="inlineStr">
        <is>
          <t>Jacksonville, FL</t>
        </is>
      </c>
      <c r="C352" s="43" t="inlineStr">
        <is>
          <t>N</t>
        </is>
      </c>
      <c r="D352" s="43" t="inlineStr">
        <is>
          <t>A1</t>
        </is>
      </c>
      <c r="E352" s="44" t="n">
        <v>34</v>
      </c>
      <c r="F352" s="44" t="n">
        <v>610</v>
      </c>
      <c r="G352" s="12" t="n">
        <v>853.24</v>
      </c>
      <c r="H352" s="13">
        <f>IFERROR(G352/F352,"")</f>
        <v/>
      </c>
      <c r="I352" s="12" t="n">
        <v>767.09</v>
      </c>
      <c r="J352" s="13">
        <f>IFERROR(I352/F352,"")</f>
        <v/>
      </c>
      <c r="K352" s="44" t="n">
        <v>11</v>
      </c>
      <c r="L352" s="14">
        <f>IFERROR(K352/E352,"")</f>
        <v/>
      </c>
      <c r="M352" s="44" t="n">
        <v>23</v>
      </c>
      <c r="N352" s="15">
        <f>IFERROR(G352-I352,"")</f>
        <v/>
      </c>
      <c r="O352" s="43" t="inlineStr">
        <is>
          <t>08/07/2026</t>
        </is>
      </c>
      <c r="P352" s="16">
        <f>IF(SUMIFS('2. Utility Breakdown'!$T$6:$T$2000,'2. Utility Breakdown'!$A$6:$A$2000,$A352,'2. Utility Breakdown'!$G$6:$G$2000,"Y")=0,"",IFERROR(SUMIFS('2. Utility Breakdown'!$T$6:$T$2000,'2. Utility Breakdown'!$A$6:$A$2000,$A352,'2. Utility Breakdown'!$G$6:$G$2000,"Y")/INDEX('Property List'!$B$6:$B$35,MATCH($A352,'Property List'!$A$6:$A$35,0)),""))</f>
        <v/>
      </c>
      <c r="Q352" s="12" t="n">
        <v>79.73999999999999</v>
      </c>
      <c r="R352" s="15">
        <f>IF(OR(P352="",Q352=""),"",P352-Q352)</f>
        <v/>
      </c>
      <c r="S352" s="17" t="n"/>
    </row>
    <row r="353">
      <c r="A353" s="43" t="inlineStr">
        <is>
          <t>Miramar</t>
        </is>
      </c>
      <c r="B353" s="43" t="inlineStr">
        <is>
          <t>Jacksonville, FL</t>
        </is>
      </c>
      <c r="C353" s="43" t="inlineStr">
        <is>
          <t>N</t>
        </is>
      </c>
      <c r="D353" s="43" t="inlineStr">
        <is>
          <t>A1-R</t>
        </is>
      </c>
      <c r="E353" s="44" t="n">
        <v>40</v>
      </c>
      <c r="F353" s="44" t="n">
        <v>610</v>
      </c>
      <c r="G353" s="12" t="n">
        <v>866</v>
      </c>
      <c r="H353" s="13">
        <f>IFERROR(G353/F353,"")</f>
        <v/>
      </c>
      <c r="I353" s="12" t="n">
        <v>743.2</v>
      </c>
      <c r="J353" s="13">
        <f>IFERROR(I353/F353,"")</f>
        <v/>
      </c>
      <c r="K353" s="44" t="n">
        <v>10</v>
      </c>
      <c r="L353" s="14">
        <f>IFERROR(K353/E353,"")</f>
        <v/>
      </c>
      <c r="M353" s="44" t="n">
        <v>28</v>
      </c>
      <c r="N353" s="15">
        <f>IFERROR(G353-I353,"")</f>
        <v/>
      </c>
      <c r="O353" s="43" t="inlineStr">
        <is>
          <t>08/07/2026</t>
        </is>
      </c>
      <c r="P353" s="16">
        <f>IF(SUMIFS('2. Utility Breakdown'!$T$6:$T$2000,'2. Utility Breakdown'!$A$6:$A$2000,$A353,'2. Utility Breakdown'!$G$6:$G$2000,"Y")=0,"",IFERROR(SUMIFS('2. Utility Breakdown'!$T$6:$T$2000,'2. Utility Breakdown'!$A$6:$A$2000,$A353,'2. Utility Breakdown'!$G$6:$G$2000,"Y")/INDEX('Property List'!$B$6:$B$35,MATCH($A353,'Property List'!$A$6:$A$35,0)),""))</f>
        <v/>
      </c>
      <c r="Q353" s="12" t="n">
        <v>79.73999999999999</v>
      </c>
      <c r="R353" s="15">
        <f>IF(OR(P353="",Q353=""),"",P353-Q353)</f>
        <v/>
      </c>
      <c r="S353" s="17" t="n"/>
    </row>
    <row r="354">
      <c r="A354" s="43" t="inlineStr">
        <is>
          <t>Miramar</t>
        </is>
      </c>
      <c r="B354" s="43" t="inlineStr">
        <is>
          <t>Jacksonville, FL</t>
        </is>
      </c>
      <c r="C354" s="43" t="inlineStr">
        <is>
          <t>N</t>
        </is>
      </c>
      <c r="D354" s="43" t="inlineStr">
        <is>
          <t>A2</t>
        </is>
      </c>
      <c r="E354" s="44" t="n">
        <v>73</v>
      </c>
      <c r="F354" s="44" t="n">
        <v>850</v>
      </c>
      <c r="G354" s="12" t="n">
        <v>893.77</v>
      </c>
      <c r="H354" s="13">
        <f>IFERROR(G354/F354,"")</f>
        <v/>
      </c>
      <c r="I354" s="12" t="n">
        <v>797.24</v>
      </c>
      <c r="J354" s="13">
        <f>IFERROR(I354/F354,"")</f>
        <v/>
      </c>
      <c r="K354" s="44" t="n">
        <v>41</v>
      </c>
      <c r="L354" s="14">
        <f>IFERROR(K354/E354,"")</f>
        <v/>
      </c>
      <c r="M354" s="44" t="n">
        <v>28</v>
      </c>
      <c r="N354" s="15">
        <f>IFERROR(G354-I354,"")</f>
        <v/>
      </c>
      <c r="O354" s="43" t="inlineStr">
        <is>
          <t>08/07/2026</t>
        </is>
      </c>
      <c r="P354" s="16">
        <f>IF(SUMIFS('2. Utility Breakdown'!$T$6:$T$2000,'2. Utility Breakdown'!$A$6:$A$2000,$A354,'2. Utility Breakdown'!$G$6:$G$2000,"Y")=0,"",IFERROR(SUMIFS('2. Utility Breakdown'!$T$6:$T$2000,'2. Utility Breakdown'!$A$6:$A$2000,$A354,'2. Utility Breakdown'!$G$6:$G$2000,"Y")/INDEX('Property List'!$B$6:$B$35,MATCH($A354,'Property List'!$A$6:$A$35,0)),""))</f>
        <v/>
      </c>
      <c r="Q354" s="12" t="n">
        <v>79.73999999999999</v>
      </c>
      <c r="R354" s="15">
        <f>IF(OR(P354="",Q354=""),"",P354-Q354)</f>
        <v/>
      </c>
      <c r="S354" s="17" t="n"/>
    </row>
    <row r="355">
      <c r="A355" s="43" t="inlineStr">
        <is>
          <t>Miramar</t>
        </is>
      </c>
      <c r="B355" s="43" t="inlineStr">
        <is>
          <t>Jacksonville, FL</t>
        </is>
      </c>
      <c r="C355" s="43" t="inlineStr">
        <is>
          <t>N</t>
        </is>
      </c>
      <c r="D355" s="43" t="inlineStr">
        <is>
          <t>B4-R</t>
        </is>
      </c>
      <c r="E355" s="44" t="n">
        <v>15</v>
      </c>
      <c r="F355" s="44" t="n">
        <v>1200</v>
      </c>
      <c r="G355" s="12" t="n">
        <v>1278.33</v>
      </c>
      <c r="H355" s="13">
        <f>IFERROR(G355/F355,"")</f>
        <v/>
      </c>
      <c r="I355" s="12" t="n">
        <v>1111.09</v>
      </c>
      <c r="J355" s="13">
        <f>IFERROR(I355/F355,"")</f>
        <v/>
      </c>
      <c r="K355" s="44" t="n">
        <v>11</v>
      </c>
      <c r="L355" s="14">
        <f>IFERROR(K355/E355,"")</f>
        <v/>
      </c>
      <c r="M355" s="44" t="n">
        <v>3</v>
      </c>
      <c r="N355" s="15">
        <f>IFERROR(G355-I355,"")</f>
        <v/>
      </c>
      <c r="O355" s="43" t="inlineStr">
        <is>
          <t>08/07/2026</t>
        </is>
      </c>
      <c r="P355" s="16">
        <f>IF(SUMIFS('2. Utility Breakdown'!$T$6:$T$2000,'2. Utility Breakdown'!$A$6:$A$2000,$A355,'2. Utility Breakdown'!$G$6:$G$2000,"Y")=0,"",IFERROR(SUMIFS('2. Utility Breakdown'!$T$6:$T$2000,'2. Utility Breakdown'!$A$6:$A$2000,$A355,'2. Utility Breakdown'!$G$6:$G$2000,"Y")/INDEX('Property List'!$B$6:$B$35,MATCH($A355,'Property List'!$A$6:$A$35,0)),""))</f>
        <v/>
      </c>
      <c r="Q355" s="12" t="n">
        <v>79.73999999999999</v>
      </c>
      <c r="R355" s="15">
        <f>IF(OR(P355="",Q355=""),"",P355-Q355)</f>
        <v/>
      </c>
      <c r="S355" s="17" t="n"/>
    </row>
    <row r="356">
      <c r="A356" s="9" t="inlineStr">
        <is>
          <t>Miramar</t>
        </is>
      </c>
      <c r="B356" s="11" t="n"/>
      <c r="C356" s="11" t="n"/>
      <c r="D356" s="9" t="inlineStr">
        <is>
          <t>Property Total</t>
        </is>
      </c>
      <c r="E356" s="10">
        <f>SUM(E344:E355)</f>
        <v/>
      </c>
      <c r="F356" s="10">
        <f>IFERROR(SUMPRODUCT(E344:E355,F344:F355)/E356,"")</f>
        <v/>
      </c>
      <c r="G356" s="18">
        <f>IFERROR(SUMPRODUCT(E344:E355,G344:G355)/E356,"")</f>
        <v/>
      </c>
      <c r="H356" s="19">
        <f>IFERROR(G356/F356,"")</f>
        <v/>
      </c>
      <c r="I356" s="18">
        <f>IFERROR(SUMPRODUCT(E344:E355,I344:I355)/E356,"")</f>
        <v/>
      </c>
      <c r="J356" s="19">
        <f>IFERROR(I356/F356,"")</f>
        <v/>
      </c>
      <c r="K356" s="10">
        <f>SUM(K344:K355)</f>
        <v/>
      </c>
      <c r="L356" s="20">
        <f>IFERROR(K356/E356,"")</f>
        <v/>
      </c>
      <c r="M356" s="10">
        <f>SUM(M344:M355)</f>
        <v/>
      </c>
      <c r="N356" s="18">
        <f>IFERROR(G356-I356,"")</f>
        <v/>
      </c>
      <c r="O356" s="11" t="n"/>
      <c r="P356" s="21">
        <f>P355</f>
        <v/>
      </c>
      <c r="Q356" s="21">
        <f>Q355</f>
        <v/>
      </c>
      <c r="R356" s="18">
        <f>IF(OR(P356="",Q356=""),"",P356-Q356)</f>
        <v/>
      </c>
      <c r="S356" s="11" t="n"/>
    </row>
    <row r="357">
      <c r="A357" s="43" t="inlineStr">
        <is>
          <t>San Remo</t>
        </is>
      </c>
      <c r="B357" s="43" t="inlineStr">
        <is>
          <t>Jacksonville, FL</t>
        </is>
      </c>
      <c r="C357" s="43" t="inlineStr">
        <is>
          <t>N</t>
        </is>
      </c>
      <c r="D357" s="43" t="inlineStr">
        <is>
          <t>A1</t>
        </is>
      </c>
      <c r="E357" s="44" t="n">
        <v>6</v>
      </c>
      <c r="F357" s="44" t="n">
        <v>668</v>
      </c>
      <c r="G357" s="12" t="n">
        <v>960</v>
      </c>
      <c r="H357" s="13">
        <f>IFERROR(G357/F357,"")</f>
        <v/>
      </c>
      <c r="I357" s="12" t="n">
        <v>640.5</v>
      </c>
      <c r="J357" s="13">
        <f>IFERROR(I357/F357,"")</f>
        <v/>
      </c>
      <c r="K357" s="44" t="n">
        <v>4</v>
      </c>
      <c r="L357" s="14">
        <f>IFERROR(K357/E357,"")</f>
        <v/>
      </c>
      <c r="M357" s="44" t="n">
        <v>2</v>
      </c>
      <c r="N357" s="15">
        <f>IFERROR(G357-I357,"")</f>
        <v/>
      </c>
      <c r="O357" s="43" t="inlineStr">
        <is>
          <t>08/07/2026</t>
        </is>
      </c>
      <c r="P357" s="16">
        <f>IF(SUMIFS('2. Utility Breakdown'!$T$6:$T$2000,'2. Utility Breakdown'!$A$6:$A$2000,$A357,'2. Utility Breakdown'!$G$6:$G$2000,"Y")=0,"",IFERROR(SUMIFS('2. Utility Breakdown'!$T$6:$T$2000,'2. Utility Breakdown'!$A$6:$A$2000,$A357,'2. Utility Breakdown'!$G$6:$G$2000,"Y")/INDEX('Property List'!$B$6:$B$35,MATCH($A357,'Property List'!$A$6:$A$35,0)),""))</f>
        <v/>
      </c>
      <c r="Q357" s="12" t="n">
        <v>83.31999999999999</v>
      </c>
      <c r="R357" s="15">
        <f>IF(OR(P357="",Q357=""),"",P357-Q357)</f>
        <v/>
      </c>
      <c r="S357" s="17" t="n"/>
    </row>
    <row r="358">
      <c r="A358" s="43" t="inlineStr">
        <is>
          <t>San Remo</t>
        </is>
      </c>
      <c r="B358" s="43" t="inlineStr">
        <is>
          <t>Jacksonville, FL</t>
        </is>
      </c>
      <c r="C358" s="43" t="inlineStr">
        <is>
          <t>N</t>
        </is>
      </c>
      <c r="D358" s="43" t="inlineStr">
        <is>
          <t>A1-R</t>
        </is>
      </c>
      <c r="E358" s="44" t="n">
        <v>14</v>
      </c>
      <c r="F358" s="44" t="n">
        <v>668</v>
      </c>
      <c r="G358" s="12" t="n">
        <v>985</v>
      </c>
      <c r="H358" s="13">
        <f>IFERROR(G358/F358,"")</f>
        <v/>
      </c>
      <c r="I358" s="12" t="n">
        <v>861.22</v>
      </c>
      <c r="J358" s="13">
        <f>IFERROR(I358/F358,"")</f>
        <v/>
      </c>
      <c r="K358" s="44" t="n">
        <v>9</v>
      </c>
      <c r="L358" s="14">
        <f>IFERROR(K358/E358,"")</f>
        <v/>
      </c>
      <c r="M358" s="44" t="n">
        <v>5</v>
      </c>
      <c r="N358" s="15">
        <f>IFERROR(G358-I358,"")</f>
        <v/>
      </c>
      <c r="O358" s="43" t="inlineStr">
        <is>
          <t>08/07/2026</t>
        </is>
      </c>
      <c r="P358" s="16">
        <f>IF(SUMIFS('2. Utility Breakdown'!$T$6:$T$2000,'2. Utility Breakdown'!$A$6:$A$2000,$A358,'2. Utility Breakdown'!$G$6:$G$2000,"Y")=0,"",IFERROR(SUMIFS('2. Utility Breakdown'!$T$6:$T$2000,'2. Utility Breakdown'!$A$6:$A$2000,$A358,'2. Utility Breakdown'!$G$6:$G$2000,"Y")/INDEX('Property List'!$B$6:$B$35,MATCH($A358,'Property List'!$A$6:$A$35,0)),""))</f>
        <v/>
      </c>
      <c r="Q358" s="12" t="n">
        <v>83.31999999999999</v>
      </c>
      <c r="R358" s="15">
        <f>IF(OR(P358="",Q358=""),"",P358-Q358)</f>
        <v/>
      </c>
      <c r="S358" s="17" t="n"/>
    </row>
    <row r="359">
      <c r="A359" s="43" t="inlineStr">
        <is>
          <t>San Remo</t>
        </is>
      </c>
      <c r="B359" s="43" t="inlineStr">
        <is>
          <t>Jacksonville, FL</t>
        </is>
      </c>
      <c r="C359" s="43" t="inlineStr">
        <is>
          <t>N</t>
        </is>
      </c>
      <c r="D359" s="43" t="inlineStr">
        <is>
          <t>A2</t>
        </is>
      </c>
      <c r="E359" s="44" t="n">
        <v>16</v>
      </c>
      <c r="F359" s="44" t="n">
        <v>716</v>
      </c>
      <c r="G359" s="12" t="n">
        <v>987.5</v>
      </c>
      <c r="H359" s="13">
        <f>IFERROR(G359/F359,"")</f>
        <v/>
      </c>
      <c r="I359" s="12" t="n">
        <v>846.4400000000001</v>
      </c>
      <c r="J359" s="13">
        <f>IFERROR(I359/F359,"")</f>
        <v/>
      </c>
      <c r="K359" s="44" t="n">
        <v>9</v>
      </c>
      <c r="L359" s="14">
        <f>IFERROR(K359/E359,"")</f>
        <v/>
      </c>
      <c r="M359" s="44" t="n">
        <v>9</v>
      </c>
      <c r="N359" s="15">
        <f>IFERROR(G359-I359,"")</f>
        <v/>
      </c>
      <c r="O359" s="43" t="inlineStr">
        <is>
          <t>08/07/2026</t>
        </is>
      </c>
      <c r="P359" s="16">
        <f>IF(SUMIFS('2. Utility Breakdown'!$T$6:$T$2000,'2. Utility Breakdown'!$A$6:$A$2000,$A359,'2. Utility Breakdown'!$G$6:$G$2000,"Y")=0,"",IFERROR(SUMIFS('2. Utility Breakdown'!$T$6:$T$2000,'2. Utility Breakdown'!$A$6:$A$2000,$A359,'2. Utility Breakdown'!$G$6:$G$2000,"Y")/INDEX('Property List'!$B$6:$B$35,MATCH($A359,'Property List'!$A$6:$A$35,0)),""))</f>
        <v/>
      </c>
      <c r="Q359" s="12" t="n">
        <v>83.31999999999999</v>
      </c>
      <c r="R359" s="15">
        <f>IF(OR(P359="",Q359=""),"",P359-Q359)</f>
        <v/>
      </c>
      <c r="S359" s="17" t="n"/>
    </row>
    <row r="360">
      <c r="A360" s="43" t="inlineStr">
        <is>
          <t>San Remo</t>
        </is>
      </c>
      <c r="B360" s="43" t="inlineStr">
        <is>
          <t>Jacksonville, FL</t>
        </is>
      </c>
      <c r="C360" s="43" t="inlineStr">
        <is>
          <t>N</t>
        </is>
      </c>
      <c r="D360" s="43" t="inlineStr">
        <is>
          <t>A2-R</t>
        </is>
      </c>
      <c r="E360" s="44" t="n">
        <v>21</v>
      </c>
      <c r="F360" s="44" t="n">
        <v>716</v>
      </c>
      <c r="G360" s="12" t="n">
        <v>988.8099999999999</v>
      </c>
      <c r="H360" s="13">
        <f>IFERROR(G360/F360,"")</f>
        <v/>
      </c>
      <c r="I360" s="12" t="n">
        <v>865.73</v>
      </c>
      <c r="J360" s="13">
        <f>IFERROR(I360/F360,"")</f>
        <v/>
      </c>
      <c r="K360" s="44" t="n">
        <v>15</v>
      </c>
      <c r="L360" s="14">
        <f>IFERROR(K360/E360,"")</f>
        <v/>
      </c>
      <c r="M360" s="44" t="n">
        <v>7</v>
      </c>
      <c r="N360" s="15">
        <f>IFERROR(G360-I360,"")</f>
        <v/>
      </c>
      <c r="O360" s="43" t="inlineStr">
        <is>
          <t>08/07/2026</t>
        </is>
      </c>
      <c r="P360" s="16">
        <f>IF(SUMIFS('2. Utility Breakdown'!$T$6:$T$2000,'2. Utility Breakdown'!$A$6:$A$2000,$A360,'2. Utility Breakdown'!$G$6:$G$2000,"Y")=0,"",IFERROR(SUMIFS('2. Utility Breakdown'!$T$6:$T$2000,'2. Utility Breakdown'!$A$6:$A$2000,$A360,'2. Utility Breakdown'!$G$6:$G$2000,"Y")/INDEX('Property List'!$B$6:$B$35,MATCH($A360,'Property List'!$A$6:$A$35,0)),""))</f>
        <v/>
      </c>
      <c r="Q360" s="12" t="n">
        <v>83.31999999999999</v>
      </c>
      <c r="R360" s="15">
        <f>IF(OR(P360="",Q360=""),"",P360-Q360)</f>
        <v/>
      </c>
      <c r="S360" s="17" t="n"/>
    </row>
    <row r="361">
      <c r="A361" s="43" t="inlineStr">
        <is>
          <t>San Remo</t>
        </is>
      </c>
      <c r="B361" s="43" t="inlineStr">
        <is>
          <t>Jacksonville, FL</t>
        </is>
      </c>
      <c r="C361" s="43" t="inlineStr">
        <is>
          <t>N</t>
        </is>
      </c>
      <c r="D361" s="43" t="inlineStr">
        <is>
          <t>A3</t>
        </is>
      </c>
      <c r="E361" s="44" t="n">
        <v>5</v>
      </c>
      <c r="F361" s="44" t="n">
        <v>811</v>
      </c>
      <c r="G361" s="12" t="n">
        <v>1009</v>
      </c>
      <c r="H361" s="13">
        <f>IFERROR(G361/F361,"")</f>
        <v/>
      </c>
      <c r="I361" s="12" t="n">
        <v>874.5</v>
      </c>
      <c r="J361" s="13">
        <f>IFERROR(I361/F361,"")</f>
        <v/>
      </c>
      <c r="K361" s="44" t="n">
        <v>2</v>
      </c>
      <c r="L361" s="14">
        <f>IFERROR(K361/E361,"")</f>
        <v/>
      </c>
      <c r="M361" s="44" t="n">
        <v>3</v>
      </c>
      <c r="N361" s="15">
        <f>IFERROR(G361-I361,"")</f>
        <v/>
      </c>
      <c r="O361" s="43" t="inlineStr">
        <is>
          <t>08/07/2026</t>
        </is>
      </c>
      <c r="P361" s="16">
        <f>IF(SUMIFS('2. Utility Breakdown'!$T$6:$T$2000,'2. Utility Breakdown'!$A$6:$A$2000,$A361,'2. Utility Breakdown'!$G$6:$G$2000,"Y")=0,"",IFERROR(SUMIFS('2. Utility Breakdown'!$T$6:$T$2000,'2. Utility Breakdown'!$A$6:$A$2000,$A361,'2. Utility Breakdown'!$G$6:$G$2000,"Y")/INDEX('Property List'!$B$6:$B$35,MATCH($A361,'Property List'!$A$6:$A$35,0)),""))</f>
        <v/>
      </c>
      <c r="Q361" s="12" t="n">
        <v>83.31999999999999</v>
      </c>
      <c r="R361" s="15">
        <f>IF(OR(P361="",Q361=""),"",P361-Q361)</f>
        <v/>
      </c>
      <c r="S361" s="17" t="n"/>
    </row>
    <row r="362">
      <c r="A362" s="43" t="inlineStr">
        <is>
          <t>San Remo</t>
        </is>
      </c>
      <c r="B362" s="43" t="inlineStr">
        <is>
          <t>Jacksonville, FL</t>
        </is>
      </c>
      <c r="C362" s="43" t="inlineStr">
        <is>
          <t>N</t>
        </is>
      </c>
      <c r="D362" s="43" t="inlineStr">
        <is>
          <t>A3-R</t>
        </is>
      </c>
      <c r="E362" s="44" t="n">
        <v>10</v>
      </c>
      <c r="F362" s="44" t="n">
        <v>811</v>
      </c>
      <c r="G362" s="12" t="n">
        <v>1064</v>
      </c>
      <c r="H362" s="13">
        <f>IFERROR(G362/F362,"")</f>
        <v/>
      </c>
      <c r="I362" s="12" t="n">
        <v>950</v>
      </c>
      <c r="J362" s="13">
        <f>IFERROR(I362/F362,"")</f>
        <v/>
      </c>
      <c r="K362" s="44" t="n">
        <v>2</v>
      </c>
      <c r="L362" s="14">
        <f>IFERROR(K362/E362,"")</f>
        <v/>
      </c>
      <c r="M362" s="44" t="n">
        <v>8</v>
      </c>
      <c r="N362" s="15">
        <f>IFERROR(G362-I362,"")</f>
        <v/>
      </c>
      <c r="O362" s="43" t="inlineStr">
        <is>
          <t>08/07/2026</t>
        </is>
      </c>
      <c r="P362" s="16">
        <f>IF(SUMIFS('2. Utility Breakdown'!$T$6:$T$2000,'2. Utility Breakdown'!$A$6:$A$2000,$A362,'2. Utility Breakdown'!$G$6:$G$2000,"Y")=0,"",IFERROR(SUMIFS('2. Utility Breakdown'!$T$6:$T$2000,'2. Utility Breakdown'!$A$6:$A$2000,$A362,'2. Utility Breakdown'!$G$6:$G$2000,"Y")/INDEX('Property List'!$B$6:$B$35,MATCH($A362,'Property List'!$A$6:$A$35,0)),""))</f>
        <v/>
      </c>
      <c r="Q362" s="12" t="n">
        <v>83.31999999999999</v>
      </c>
      <c r="R362" s="15">
        <f>IF(OR(P362="",Q362=""),"",P362-Q362)</f>
        <v/>
      </c>
      <c r="S362" s="17" t="n"/>
    </row>
    <row r="363">
      <c r="A363" s="43" t="inlineStr">
        <is>
          <t>San Remo</t>
        </is>
      </c>
      <c r="B363" s="43" t="inlineStr">
        <is>
          <t>Jacksonville, FL</t>
        </is>
      </c>
      <c r="C363" s="43" t="inlineStr">
        <is>
          <t>N</t>
        </is>
      </c>
      <c r="D363" s="43" t="inlineStr">
        <is>
          <t>B1</t>
        </is>
      </c>
      <c r="E363" s="44" t="n">
        <v>25</v>
      </c>
      <c r="F363" s="44" t="n">
        <v>1120</v>
      </c>
      <c r="G363" s="12" t="n">
        <v>1073.2</v>
      </c>
      <c r="H363" s="13">
        <f>IFERROR(G363/F363,"")</f>
        <v/>
      </c>
      <c r="I363" s="12" t="n">
        <v>984.99</v>
      </c>
      <c r="J363" s="13">
        <f>IFERROR(I363/F363,"")</f>
        <v/>
      </c>
      <c r="K363" s="44" t="n">
        <v>12</v>
      </c>
      <c r="L363" s="14">
        <f>IFERROR(K363/E363,"")</f>
        <v/>
      </c>
      <c r="M363" s="44" t="n">
        <v>10</v>
      </c>
      <c r="N363" s="15">
        <f>IFERROR(G363-I363,"")</f>
        <v/>
      </c>
      <c r="O363" s="43" t="inlineStr">
        <is>
          <t>08/07/2026</t>
        </is>
      </c>
      <c r="P363" s="16">
        <f>IF(SUMIFS('2. Utility Breakdown'!$T$6:$T$2000,'2. Utility Breakdown'!$A$6:$A$2000,$A363,'2. Utility Breakdown'!$G$6:$G$2000,"Y")=0,"",IFERROR(SUMIFS('2. Utility Breakdown'!$T$6:$T$2000,'2. Utility Breakdown'!$A$6:$A$2000,$A363,'2. Utility Breakdown'!$G$6:$G$2000,"Y")/INDEX('Property List'!$B$6:$B$35,MATCH($A363,'Property List'!$A$6:$A$35,0)),""))</f>
        <v/>
      </c>
      <c r="Q363" s="12" t="n">
        <v>83.31999999999999</v>
      </c>
      <c r="R363" s="15">
        <f>IF(OR(P363="",Q363=""),"",P363-Q363)</f>
        <v/>
      </c>
      <c r="S363" s="17" t="n"/>
    </row>
    <row r="364">
      <c r="A364" s="43" t="inlineStr">
        <is>
          <t>San Remo</t>
        </is>
      </c>
      <c r="B364" s="43" t="inlineStr">
        <is>
          <t>Jacksonville, FL</t>
        </is>
      </c>
      <c r="C364" s="43" t="inlineStr">
        <is>
          <t>N</t>
        </is>
      </c>
      <c r="D364" s="43" t="inlineStr">
        <is>
          <t>C2-R</t>
        </is>
      </c>
      <c r="E364" s="44" t="n">
        <v>4</v>
      </c>
      <c r="F364" s="44" t="n">
        <v>1337</v>
      </c>
      <c r="G364" s="12" t="n">
        <v>1255</v>
      </c>
      <c r="H364" s="13">
        <f>IFERROR(G364/F364,"")</f>
        <v/>
      </c>
      <c r="I364" s="12" t="n">
        <v>1200</v>
      </c>
      <c r="J364" s="13">
        <f>IFERROR(I364/F364,"")</f>
        <v/>
      </c>
      <c r="K364" s="44" t="n">
        <v>4</v>
      </c>
      <c r="L364" s="14">
        <f>IFERROR(K364/E364,"")</f>
        <v/>
      </c>
      <c r="M364" s="44" t="n">
        <v>0</v>
      </c>
      <c r="N364" s="15">
        <f>IFERROR(G364-I364,"")</f>
        <v/>
      </c>
      <c r="O364" s="43" t="inlineStr">
        <is>
          <t>08/07/2026</t>
        </is>
      </c>
      <c r="P364" s="16">
        <f>IF(SUMIFS('2. Utility Breakdown'!$T$6:$T$2000,'2. Utility Breakdown'!$A$6:$A$2000,$A364,'2. Utility Breakdown'!$G$6:$G$2000,"Y")=0,"",IFERROR(SUMIFS('2. Utility Breakdown'!$T$6:$T$2000,'2. Utility Breakdown'!$A$6:$A$2000,$A364,'2. Utility Breakdown'!$G$6:$G$2000,"Y")/INDEX('Property List'!$B$6:$B$35,MATCH($A364,'Property List'!$A$6:$A$35,0)),""))</f>
        <v/>
      </c>
      <c r="Q364" s="12" t="n">
        <v>83.31999999999999</v>
      </c>
      <c r="R364" s="15">
        <f>IF(OR(P364="",Q364=""),"",P364-Q364)</f>
        <v/>
      </c>
      <c r="S364" s="17" t="n"/>
    </row>
    <row r="365">
      <c r="A365" s="43" t="inlineStr">
        <is>
          <t>San Remo</t>
        </is>
      </c>
      <c r="B365" s="43" t="inlineStr">
        <is>
          <t>Jacksonville, FL</t>
        </is>
      </c>
      <c r="C365" s="43" t="inlineStr">
        <is>
          <t>N</t>
        </is>
      </c>
      <c r="D365" s="43" t="inlineStr">
        <is>
          <t>C3</t>
        </is>
      </c>
      <c r="E365" s="44" t="n">
        <v>7</v>
      </c>
      <c r="F365" s="44" t="n">
        <v>1408</v>
      </c>
      <c r="G365" s="12" t="n">
        <v>1379</v>
      </c>
      <c r="H365" s="13">
        <f>IFERROR(G365/F365,"")</f>
        <v/>
      </c>
      <c r="I365" s="12" t="n">
        <v>1111.6</v>
      </c>
      <c r="J365" s="13">
        <f>IFERROR(I365/F365,"")</f>
        <v/>
      </c>
      <c r="K365" s="44" t="n">
        <v>5</v>
      </c>
      <c r="L365" s="14">
        <f>IFERROR(K365/E365,"")</f>
        <v/>
      </c>
      <c r="M365" s="44" t="n">
        <v>2</v>
      </c>
      <c r="N365" s="15">
        <f>IFERROR(G365-I365,"")</f>
        <v/>
      </c>
      <c r="O365" s="43" t="inlineStr">
        <is>
          <t>08/07/2026</t>
        </is>
      </c>
      <c r="P365" s="16">
        <f>IF(SUMIFS('2. Utility Breakdown'!$T$6:$T$2000,'2. Utility Breakdown'!$A$6:$A$2000,$A365,'2. Utility Breakdown'!$G$6:$G$2000,"Y")=0,"",IFERROR(SUMIFS('2. Utility Breakdown'!$T$6:$T$2000,'2. Utility Breakdown'!$A$6:$A$2000,$A365,'2. Utility Breakdown'!$G$6:$G$2000,"Y")/INDEX('Property List'!$B$6:$B$35,MATCH($A365,'Property List'!$A$6:$A$35,0)),""))</f>
        <v/>
      </c>
      <c r="Q365" s="12" t="n">
        <v>83.31999999999999</v>
      </c>
      <c r="R365" s="15">
        <f>IF(OR(P365="",Q365=""),"",P365-Q365)</f>
        <v/>
      </c>
      <c r="S365" s="17" t="n"/>
    </row>
    <row r="366">
      <c r="A366" s="43" t="inlineStr">
        <is>
          <t>San Remo</t>
        </is>
      </c>
      <c r="B366" s="43" t="inlineStr">
        <is>
          <t>Jacksonville, FL</t>
        </is>
      </c>
      <c r="C366" s="43" t="inlineStr">
        <is>
          <t>N</t>
        </is>
      </c>
      <c r="D366" s="43" t="inlineStr">
        <is>
          <t>C3-R</t>
        </is>
      </c>
      <c r="E366" s="44" t="n">
        <v>22</v>
      </c>
      <c r="F366" s="44" t="n">
        <v>1408</v>
      </c>
      <c r="G366" s="12" t="n">
        <v>1430</v>
      </c>
      <c r="H366" s="13">
        <f>IFERROR(G366/F366,"")</f>
        <v/>
      </c>
      <c r="I366" s="12" t="n">
        <v>1231.69</v>
      </c>
      <c r="J366" s="13">
        <f>IFERROR(I366/F366,"")</f>
        <v/>
      </c>
      <c r="K366" s="44" t="n">
        <v>13</v>
      </c>
      <c r="L366" s="14">
        <f>IFERROR(K366/E366,"")</f>
        <v/>
      </c>
      <c r="M366" s="44" t="n">
        <v>9</v>
      </c>
      <c r="N366" s="15">
        <f>IFERROR(G366-I366,"")</f>
        <v/>
      </c>
      <c r="O366" s="43" t="inlineStr">
        <is>
          <t>08/07/2026</t>
        </is>
      </c>
      <c r="P366" s="16">
        <f>IF(SUMIFS('2. Utility Breakdown'!$T$6:$T$2000,'2. Utility Breakdown'!$A$6:$A$2000,$A366,'2. Utility Breakdown'!$G$6:$G$2000,"Y")=0,"",IFERROR(SUMIFS('2. Utility Breakdown'!$T$6:$T$2000,'2. Utility Breakdown'!$A$6:$A$2000,$A366,'2. Utility Breakdown'!$G$6:$G$2000,"Y")/INDEX('Property List'!$B$6:$B$35,MATCH($A366,'Property List'!$A$6:$A$35,0)),""))</f>
        <v/>
      </c>
      <c r="Q366" s="12" t="n">
        <v>83.31999999999999</v>
      </c>
      <c r="R366" s="15">
        <f>IF(OR(P366="",Q366=""),"",P366-Q366)</f>
        <v/>
      </c>
      <c r="S366" s="17" t="n"/>
    </row>
    <row r="367">
      <c r="A367" s="43" t="inlineStr">
        <is>
          <t>San Remo</t>
        </is>
      </c>
      <c r="B367" s="43" t="inlineStr">
        <is>
          <t>Jacksonville, FL</t>
        </is>
      </c>
      <c r="C367" s="43" t="inlineStr">
        <is>
          <t>N</t>
        </is>
      </c>
      <c r="D367" s="43" t="inlineStr">
        <is>
          <t>B1-R</t>
        </is>
      </c>
      <c r="E367" s="44" t="n">
        <v>42</v>
      </c>
      <c r="F367" s="44" t="n">
        <v>1120</v>
      </c>
      <c r="G367" s="12" t="n">
        <v>1139.05</v>
      </c>
      <c r="H367" s="13">
        <f>IFERROR(G367/F367,"")</f>
        <v/>
      </c>
      <c r="I367" s="12" t="n">
        <v>1039.52</v>
      </c>
      <c r="J367" s="13">
        <f>IFERROR(I367/F367,"")</f>
        <v/>
      </c>
      <c r="K367" s="44" t="n">
        <v>23</v>
      </c>
      <c r="L367" s="14">
        <f>IFERROR(K367/E367,"")</f>
        <v/>
      </c>
      <c r="M367" s="44" t="n">
        <v>16</v>
      </c>
      <c r="N367" s="15">
        <f>IFERROR(G367-I367,"")</f>
        <v/>
      </c>
      <c r="O367" s="43" t="inlineStr">
        <is>
          <t>08/07/2026</t>
        </is>
      </c>
      <c r="P367" s="16">
        <f>IF(SUMIFS('2. Utility Breakdown'!$T$6:$T$2000,'2. Utility Breakdown'!$A$6:$A$2000,$A367,'2. Utility Breakdown'!$G$6:$G$2000,"Y")=0,"",IFERROR(SUMIFS('2. Utility Breakdown'!$T$6:$T$2000,'2. Utility Breakdown'!$A$6:$A$2000,$A367,'2. Utility Breakdown'!$G$6:$G$2000,"Y")/INDEX('Property List'!$B$6:$B$35,MATCH($A367,'Property List'!$A$6:$A$35,0)),""))</f>
        <v/>
      </c>
      <c r="Q367" s="12" t="n">
        <v>83.31999999999999</v>
      </c>
      <c r="R367" s="15">
        <f>IF(OR(P367="",Q367=""),"",P367-Q367)</f>
        <v/>
      </c>
      <c r="S367" s="17" t="n"/>
    </row>
    <row r="368">
      <c r="A368" s="43" t="inlineStr">
        <is>
          <t>San Remo</t>
        </is>
      </c>
      <c r="B368" s="43" t="inlineStr">
        <is>
          <t>Jacksonville, FL</t>
        </is>
      </c>
      <c r="C368" s="43" t="inlineStr">
        <is>
          <t>N</t>
        </is>
      </c>
      <c r="D368" s="43" t="inlineStr">
        <is>
          <t>B2</t>
        </is>
      </c>
      <c r="E368" s="44" t="n">
        <v>15</v>
      </c>
      <c r="F368" s="44" t="n">
        <v>1254</v>
      </c>
      <c r="G368" s="12" t="n">
        <v>1119</v>
      </c>
      <c r="H368" s="13">
        <f>IFERROR(G368/F368,"")</f>
        <v/>
      </c>
      <c r="I368" s="12" t="n">
        <v>997.17</v>
      </c>
      <c r="J368" s="13">
        <f>IFERROR(I368/F368,"")</f>
        <v/>
      </c>
      <c r="K368" s="44" t="n">
        <v>6</v>
      </c>
      <c r="L368" s="14">
        <f>IFERROR(K368/E368,"")</f>
        <v/>
      </c>
      <c r="M368" s="44" t="n">
        <v>6</v>
      </c>
      <c r="N368" s="15">
        <f>IFERROR(G368-I368,"")</f>
        <v/>
      </c>
      <c r="O368" s="43" t="inlineStr">
        <is>
          <t>08/07/2026</t>
        </is>
      </c>
      <c r="P368" s="16">
        <f>IF(SUMIFS('2. Utility Breakdown'!$T$6:$T$2000,'2. Utility Breakdown'!$A$6:$A$2000,$A368,'2. Utility Breakdown'!$G$6:$G$2000,"Y")=0,"",IFERROR(SUMIFS('2. Utility Breakdown'!$T$6:$T$2000,'2. Utility Breakdown'!$A$6:$A$2000,$A368,'2. Utility Breakdown'!$G$6:$G$2000,"Y")/INDEX('Property List'!$B$6:$B$35,MATCH($A368,'Property List'!$A$6:$A$35,0)),""))</f>
        <v/>
      </c>
      <c r="Q368" s="12" t="n">
        <v>83.31999999999999</v>
      </c>
      <c r="R368" s="15">
        <f>IF(OR(P368="",Q368=""),"",P368-Q368)</f>
        <v/>
      </c>
      <c r="S368" s="17" t="n"/>
    </row>
    <row r="369">
      <c r="A369" s="43" t="inlineStr">
        <is>
          <t>San Remo</t>
        </is>
      </c>
      <c r="B369" s="43" t="inlineStr">
        <is>
          <t>Jacksonville, FL</t>
        </is>
      </c>
      <c r="C369" s="43" t="inlineStr">
        <is>
          <t>N</t>
        </is>
      </c>
      <c r="D369" s="43" t="inlineStr">
        <is>
          <t>B2-R</t>
        </is>
      </c>
      <c r="E369" s="44" t="n">
        <v>29</v>
      </c>
      <c r="F369" s="44" t="n">
        <v>1254</v>
      </c>
      <c r="G369" s="12" t="n">
        <v>1224.14</v>
      </c>
      <c r="H369" s="13">
        <f>IFERROR(G369/F369,"")</f>
        <v/>
      </c>
      <c r="I369" s="12" t="n">
        <v>1072.43</v>
      </c>
      <c r="J369" s="13">
        <f>IFERROR(I369/F369,"")</f>
        <v/>
      </c>
      <c r="K369" s="44" t="n">
        <v>14</v>
      </c>
      <c r="L369" s="14">
        <f>IFERROR(K369/E369,"")</f>
        <v/>
      </c>
      <c r="M369" s="44" t="n">
        <v>12</v>
      </c>
      <c r="N369" s="15">
        <f>IFERROR(G369-I369,"")</f>
        <v/>
      </c>
      <c r="O369" s="43" t="inlineStr">
        <is>
          <t>08/07/2026</t>
        </is>
      </c>
      <c r="P369" s="16">
        <f>IF(SUMIFS('2. Utility Breakdown'!$T$6:$T$2000,'2. Utility Breakdown'!$A$6:$A$2000,$A369,'2. Utility Breakdown'!$G$6:$G$2000,"Y")=0,"",IFERROR(SUMIFS('2. Utility Breakdown'!$T$6:$T$2000,'2. Utility Breakdown'!$A$6:$A$2000,$A369,'2. Utility Breakdown'!$G$6:$G$2000,"Y")/INDEX('Property List'!$B$6:$B$35,MATCH($A369,'Property List'!$A$6:$A$35,0)),""))</f>
        <v/>
      </c>
      <c r="Q369" s="12" t="n">
        <v>83.31999999999999</v>
      </c>
      <c r="R369" s="15">
        <f>IF(OR(P369="",Q369=""),"",P369-Q369)</f>
        <v/>
      </c>
      <c r="S369" s="17" t="n"/>
    </row>
    <row r="370">
      <c r="A370" s="43" t="inlineStr">
        <is>
          <t>San Remo</t>
        </is>
      </c>
      <c r="B370" s="43" t="inlineStr">
        <is>
          <t>Jacksonville, FL</t>
        </is>
      </c>
      <c r="C370" s="43" t="inlineStr">
        <is>
          <t>N</t>
        </is>
      </c>
      <c r="D370" s="43" t="inlineStr">
        <is>
          <t>C1</t>
        </is>
      </c>
      <c r="E370" s="44" t="n">
        <v>5</v>
      </c>
      <c r="F370" s="44" t="n">
        <v>1313</v>
      </c>
      <c r="G370" s="12" t="n">
        <v>1196</v>
      </c>
      <c r="H370" s="13">
        <f>IFERROR(G370/F370,"")</f>
        <v/>
      </c>
      <c r="I370" s="12" t="n">
        <v>1068.75</v>
      </c>
      <c r="J370" s="13">
        <f>IFERROR(I370/F370,"")</f>
        <v/>
      </c>
      <c r="K370" s="44" t="n">
        <v>4</v>
      </c>
      <c r="L370" s="14">
        <f>IFERROR(K370/E370,"")</f>
        <v/>
      </c>
      <c r="M370" s="44" t="n">
        <v>0</v>
      </c>
      <c r="N370" s="15">
        <f>IFERROR(G370-I370,"")</f>
        <v/>
      </c>
      <c r="O370" s="43" t="inlineStr">
        <is>
          <t>08/07/2026</t>
        </is>
      </c>
      <c r="P370" s="16">
        <f>IF(SUMIFS('2. Utility Breakdown'!$T$6:$T$2000,'2. Utility Breakdown'!$A$6:$A$2000,$A370,'2. Utility Breakdown'!$G$6:$G$2000,"Y")=0,"",IFERROR(SUMIFS('2. Utility Breakdown'!$T$6:$T$2000,'2. Utility Breakdown'!$A$6:$A$2000,$A370,'2. Utility Breakdown'!$G$6:$G$2000,"Y")/INDEX('Property List'!$B$6:$B$35,MATCH($A370,'Property List'!$A$6:$A$35,0)),""))</f>
        <v/>
      </c>
      <c r="Q370" s="12" t="n">
        <v>83.31999999999999</v>
      </c>
      <c r="R370" s="15">
        <f>IF(OR(P370="",Q370=""),"",P370-Q370)</f>
        <v/>
      </c>
      <c r="S370" s="17" t="n"/>
    </row>
    <row r="371">
      <c r="A371" s="43" t="inlineStr">
        <is>
          <t>San Remo</t>
        </is>
      </c>
      <c r="B371" s="43" t="inlineStr">
        <is>
          <t>Jacksonville, FL</t>
        </is>
      </c>
      <c r="C371" s="43" t="inlineStr">
        <is>
          <t>N</t>
        </is>
      </c>
      <c r="D371" s="43" t="inlineStr">
        <is>
          <t>C1-R</t>
        </is>
      </c>
      <c r="E371" s="44" t="n">
        <v>3</v>
      </c>
      <c r="F371" s="44" t="n">
        <v>1313</v>
      </c>
      <c r="G371" s="12" t="n">
        <v>1229</v>
      </c>
      <c r="H371" s="13">
        <f>IFERROR(G371/F371,"")</f>
        <v/>
      </c>
      <c r="I371" s="12" t="n">
        <v>1204.5</v>
      </c>
      <c r="J371" s="13">
        <f>IFERROR(I371/F371,"")</f>
        <v/>
      </c>
      <c r="K371" s="44" t="n">
        <v>2</v>
      </c>
      <c r="L371" s="14">
        <f>IFERROR(K371/E371,"")</f>
        <v/>
      </c>
      <c r="M371" s="44" t="n">
        <v>0</v>
      </c>
      <c r="N371" s="15">
        <f>IFERROR(G371-I371,"")</f>
        <v/>
      </c>
      <c r="O371" s="43" t="inlineStr">
        <is>
          <t>08/07/2026</t>
        </is>
      </c>
      <c r="P371" s="16">
        <f>IF(SUMIFS('2. Utility Breakdown'!$T$6:$T$2000,'2. Utility Breakdown'!$A$6:$A$2000,$A371,'2. Utility Breakdown'!$G$6:$G$2000,"Y")=0,"",IFERROR(SUMIFS('2. Utility Breakdown'!$T$6:$T$2000,'2. Utility Breakdown'!$A$6:$A$2000,$A371,'2. Utility Breakdown'!$G$6:$G$2000,"Y")/INDEX('Property List'!$B$6:$B$35,MATCH($A371,'Property List'!$A$6:$A$35,0)),""))</f>
        <v/>
      </c>
      <c r="Q371" s="12" t="n">
        <v>83.31999999999999</v>
      </c>
      <c r="R371" s="15">
        <f>IF(OR(P371="",Q371=""),"",P371-Q371)</f>
        <v/>
      </c>
      <c r="S371" s="17" t="n"/>
    </row>
    <row r="372">
      <c r="A372" s="43" t="inlineStr">
        <is>
          <t>San Remo</t>
        </is>
      </c>
      <c r="B372" s="43" t="inlineStr">
        <is>
          <t>Jacksonville, FL</t>
        </is>
      </c>
      <c r="C372" s="43" t="inlineStr">
        <is>
          <t>N</t>
        </is>
      </c>
      <c r="D372" s="43" t="inlineStr">
        <is>
          <t>C2</t>
        </is>
      </c>
      <c r="E372" s="44" t="n">
        <v>4</v>
      </c>
      <c r="F372" s="44" t="n">
        <v>1337</v>
      </c>
      <c r="G372" s="12" t="n">
        <v>1205</v>
      </c>
      <c r="H372" s="13">
        <f>IFERROR(G372/F372,"")</f>
        <v/>
      </c>
      <c r="I372" s="12" t="n">
        <v>1061.25</v>
      </c>
      <c r="J372" s="13">
        <f>IFERROR(I372/F372,"")</f>
        <v/>
      </c>
      <c r="K372" s="44" t="n">
        <v>4</v>
      </c>
      <c r="L372" s="14">
        <f>IFERROR(K372/E372,"")</f>
        <v/>
      </c>
      <c r="M372" s="44" t="n">
        <v>0</v>
      </c>
      <c r="N372" s="15">
        <f>IFERROR(G372-I372,"")</f>
        <v/>
      </c>
      <c r="O372" s="43" t="inlineStr">
        <is>
          <t>08/07/2026</t>
        </is>
      </c>
      <c r="P372" s="16">
        <f>IF(SUMIFS('2. Utility Breakdown'!$T$6:$T$2000,'2. Utility Breakdown'!$A$6:$A$2000,$A372,'2. Utility Breakdown'!$G$6:$G$2000,"Y")=0,"",IFERROR(SUMIFS('2. Utility Breakdown'!$T$6:$T$2000,'2. Utility Breakdown'!$A$6:$A$2000,$A372,'2. Utility Breakdown'!$G$6:$G$2000,"Y")/INDEX('Property List'!$B$6:$B$35,MATCH($A372,'Property List'!$A$6:$A$35,0)),""))</f>
        <v/>
      </c>
      <c r="Q372" s="12" t="n">
        <v>83.31999999999999</v>
      </c>
      <c r="R372" s="15">
        <f>IF(OR(P372="",Q372=""),"",P372-Q372)</f>
        <v/>
      </c>
      <c r="S372" s="17" t="n"/>
    </row>
    <row r="373">
      <c r="A373" s="9" t="inlineStr">
        <is>
          <t>San Remo</t>
        </is>
      </c>
      <c r="B373" s="11" t="n"/>
      <c r="C373" s="11" t="n"/>
      <c r="D373" s="9" t="inlineStr">
        <is>
          <t>Property Total</t>
        </is>
      </c>
      <c r="E373" s="10">
        <f>SUM(E357:E372)</f>
        <v/>
      </c>
      <c r="F373" s="10">
        <f>IFERROR(SUMPRODUCT(E357:E372,F357:F372)/E373,"")</f>
        <v/>
      </c>
      <c r="G373" s="18">
        <f>IFERROR(SUMPRODUCT(E357:E372,G357:G372)/E373,"")</f>
        <v/>
      </c>
      <c r="H373" s="19">
        <f>IFERROR(G373/F373,"")</f>
        <v/>
      </c>
      <c r="I373" s="18">
        <f>IFERROR(SUMPRODUCT(E357:E372,I357:I372)/E373,"")</f>
        <v/>
      </c>
      <c r="J373" s="19">
        <f>IFERROR(I373/F373,"")</f>
        <v/>
      </c>
      <c r="K373" s="10">
        <f>SUM(K357:K372)</f>
        <v/>
      </c>
      <c r="L373" s="20">
        <f>IFERROR(K373/E373,"")</f>
        <v/>
      </c>
      <c r="M373" s="10">
        <f>SUM(M357:M372)</f>
        <v/>
      </c>
      <c r="N373" s="18">
        <f>IFERROR(G373-I373,"")</f>
        <v/>
      </c>
      <c r="O373" s="11" t="n"/>
      <c r="P373" s="21">
        <f>P372</f>
        <v/>
      </c>
      <c r="Q373" s="21">
        <f>Q372</f>
        <v/>
      </c>
      <c r="R373" s="18">
        <f>IF(OR(P373="",Q373=""),"",P373-Q373)</f>
        <v/>
      </c>
      <c r="S373" s="11" t="n"/>
    </row>
    <row r="374">
      <c r="A374" s="43" t="inlineStr">
        <is>
          <t>Shore House</t>
        </is>
      </c>
      <c r="B374" s="43" t="inlineStr">
        <is>
          <t>Jacksonville, FL</t>
        </is>
      </c>
      <c r="C374" s="43" t="inlineStr">
        <is>
          <t>N</t>
        </is>
      </c>
      <c r="D374" s="43" t="inlineStr">
        <is>
          <t>A1</t>
        </is>
      </c>
      <c r="E374" s="44" t="n">
        <v>52</v>
      </c>
      <c r="F374" s="44" t="n">
        <v>710</v>
      </c>
      <c r="G374" s="12" t="n">
        <v>935.38</v>
      </c>
      <c r="H374" s="13">
        <f>IFERROR(G374/F374,"")</f>
        <v/>
      </c>
      <c r="I374" s="12" t="n">
        <v>831.9299999999999</v>
      </c>
      <c r="J374" s="13">
        <f>IFERROR(I374/F374,"")</f>
        <v/>
      </c>
      <c r="K374" s="44" t="n">
        <v>28</v>
      </c>
      <c r="L374" s="14">
        <f>IFERROR(K374/E374,"")</f>
        <v/>
      </c>
      <c r="M374" s="44" t="n">
        <v>23</v>
      </c>
      <c r="N374" s="15">
        <f>IFERROR(G374-I374,"")</f>
        <v/>
      </c>
      <c r="O374" s="43" t="inlineStr">
        <is>
          <t>08/07/2026</t>
        </is>
      </c>
      <c r="P374" s="16">
        <f>IF(SUMIFS('2. Utility Breakdown'!$T$6:$T$2000,'2. Utility Breakdown'!$A$6:$A$2000,$A374,'2. Utility Breakdown'!$G$6:$G$2000,"Y")=0,"",IFERROR(SUMIFS('2. Utility Breakdown'!$T$6:$T$2000,'2. Utility Breakdown'!$A$6:$A$2000,$A374,'2. Utility Breakdown'!$G$6:$G$2000,"Y")/INDEX('Property List'!$B$6:$B$35,MATCH($A374,'Property List'!$A$6:$A$35,0)),""))</f>
        <v/>
      </c>
      <c r="Q374" s="12" t="n">
        <v>74.31999999999999</v>
      </c>
      <c r="R374" s="15">
        <f>IF(OR(P374="",Q374=""),"",P374-Q374)</f>
        <v/>
      </c>
      <c r="S374" s="17" t="n"/>
    </row>
    <row r="375">
      <c r="A375" s="43" t="inlineStr">
        <is>
          <t>Shore House</t>
        </is>
      </c>
      <c r="B375" s="43" t="inlineStr">
        <is>
          <t>Jacksonville, FL</t>
        </is>
      </c>
      <c r="C375" s="43" t="inlineStr">
        <is>
          <t>N</t>
        </is>
      </c>
      <c r="D375" s="43" t="inlineStr">
        <is>
          <t>A1-PR</t>
        </is>
      </c>
      <c r="E375" s="44" t="n">
        <v>2</v>
      </c>
      <c r="F375" s="44" t="n">
        <v>710</v>
      </c>
      <c r="G375" s="12" t="n">
        <v>1010</v>
      </c>
      <c r="H375" s="13">
        <f>IFERROR(G375/F375,"")</f>
        <v/>
      </c>
      <c r="I375" s="12" t="n">
        <v>1010</v>
      </c>
      <c r="J375" s="13">
        <f>IFERROR(I375/F375,"")</f>
        <v/>
      </c>
      <c r="K375" s="44" t="n">
        <v>1</v>
      </c>
      <c r="L375" s="14">
        <f>IFERROR(K375/E375,"")</f>
        <v/>
      </c>
      <c r="M375" s="44" t="n">
        <v>1</v>
      </c>
      <c r="N375" s="15">
        <f>IFERROR(G375-I375,"")</f>
        <v/>
      </c>
      <c r="O375" s="43" t="inlineStr">
        <is>
          <t>08/07/2026</t>
        </is>
      </c>
      <c r="P375" s="16">
        <f>IF(SUMIFS('2. Utility Breakdown'!$T$6:$T$2000,'2. Utility Breakdown'!$A$6:$A$2000,$A375,'2. Utility Breakdown'!$G$6:$G$2000,"Y")=0,"",IFERROR(SUMIFS('2. Utility Breakdown'!$T$6:$T$2000,'2. Utility Breakdown'!$A$6:$A$2000,$A375,'2. Utility Breakdown'!$G$6:$G$2000,"Y")/INDEX('Property List'!$B$6:$B$35,MATCH($A375,'Property List'!$A$6:$A$35,0)),""))</f>
        <v/>
      </c>
      <c r="Q375" s="12" t="n">
        <v>74.31999999999999</v>
      </c>
      <c r="R375" s="15">
        <f>IF(OR(P375="",Q375=""),"",P375-Q375)</f>
        <v/>
      </c>
      <c r="S375" s="17" t="n"/>
    </row>
    <row r="376">
      <c r="A376" s="43" t="inlineStr">
        <is>
          <t>Shore House</t>
        </is>
      </c>
      <c r="B376" s="43" t="inlineStr">
        <is>
          <t>Jacksonville, FL</t>
        </is>
      </c>
      <c r="C376" s="43" t="inlineStr">
        <is>
          <t>N</t>
        </is>
      </c>
      <c r="D376" s="43" t="inlineStr">
        <is>
          <t>A1-R</t>
        </is>
      </c>
      <c r="E376" s="44" t="n">
        <v>138</v>
      </c>
      <c r="F376" s="44" t="n">
        <v>710</v>
      </c>
      <c r="G376" s="12" t="n">
        <v>1034.28</v>
      </c>
      <c r="H376" s="13">
        <f>IFERROR(G376/F376,"")</f>
        <v/>
      </c>
      <c r="I376" s="12" t="n">
        <v>881.9</v>
      </c>
      <c r="J376" s="13">
        <f>IFERROR(I376/F376,"")</f>
        <v/>
      </c>
      <c r="K376" s="44" t="n">
        <v>52</v>
      </c>
      <c r="L376" s="14">
        <f>IFERROR(K376/E376,"")</f>
        <v/>
      </c>
      <c r="M376" s="44" t="n">
        <v>77</v>
      </c>
      <c r="N376" s="15">
        <f>IFERROR(G376-I376,"")</f>
        <v/>
      </c>
      <c r="O376" s="43" t="inlineStr">
        <is>
          <t>08/07/2026</t>
        </is>
      </c>
      <c r="P376" s="16">
        <f>IF(SUMIFS('2. Utility Breakdown'!$T$6:$T$2000,'2. Utility Breakdown'!$A$6:$A$2000,$A376,'2. Utility Breakdown'!$G$6:$G$2000,"Y")=0,"",IFERROR(SUMIFS('2. Utility Breakdown'!$T$6:$T$2000,'2. Utility Breakdown'!$A$6:$A$2000,$A376,'2. Utility Breakdown'!$G$6:$G$2000,"Y")/INDEX('Property List'!$B$6:$B$35,MATCH($A376,'Property List'!$A$6:$A$35,0)),""))</f>
        <v/>
      </c>
      <c r="Q376" s="12" t="n">
        <v>74.31999999999999</v>
      </c>
      <c r="R376" s="15">
        <f>IF(OR(P376="",Q376=""),"",P376-Q376)</f>
        <v/>
      </c>
      <c r="S376" s="17" t="n"/>
    </row>
    <row r="377">
      <c r="A377" s="43" t="inlineStr">
        <is>
          <t>Shore House</t>
        </is>
      </c>
      <c r="B377" s="43" t="inlineStr">
        <is>
          <t>Jacksonville, FL</t>
        </is>
      </c>
      <c r="C377" s="43" t="inlineStr">
        <is>
          <t>N</t>
        </is>
      </c>
      <c r="D377" s="43" t="inlineStr">
        <is>
          <t>B1</t>
        </is>
      </c>
      <c r="E377" s="44" t="n">
        <v>37</v>
      </c>
      <c r="F377" s="44" t="n">
        <v>942</v>
      </c>
      <c r="G377" s="12" t="n">
        <v>1175.14</v>
      </c>
      <c r="H377" s="13">
        <f>IFERROR(G377/F377,"")</f>
        <v/>
      </c>
      <c r="I377" s="12" t="n">
        <v>1040.56</v>
      </c>
      <c r="J377" s="13">
        <f>IFERROR(I377/F377,"")</f>
        <v/>
      </c>
      <c r="K377" s="44" t="n">
        <v>18</v>
      </c>
      <c r="L377" s="14">
        <f>IFERROR(K377/E377,"")</f>
        <v/>
      </c>
      <c r="M377" s="44" t="n">
        <v>18</v>
      </c>
      <c r="N377" s="15">
        <f>IFERROR(G377-I377,"")</f>
        <v/>
      </c>
      <c r="O377" s="43" t="inlineStr">
        <is>
          <t>08/07/2026</t>
        </is>
      </c>
      <c r="P377" s="16">
        <f>IF(SUMIFS('2. Utility Breakdown'!$T$6:$T$2000,'2. Utility Breakdown'!$A$6:$A$2000,$A377,'2. Utility Breakdown'!$G$6:$G$2000,"Y")=0,"",IFERROR(SUMIFS('2. Utility Breakdown'!$T$6:$T$2000,'2. Utility Breakdown'!$A$6:$A$2000,$A377,'2. Utility Breakdown'!$G$6:$G$2000,"Y")/INDEX('Property List'!$B$6:$B$35,MATCH($A377,'Property List'!$A$6:$A$35,0)),""))</f>
        <v/>
      </c>
      <c r="Q377" s="12" t="n">
        <v>74.31999999999999</v>
      </c>
      <c r="R377" s="15">
        <f>IF(OR(P377="",Q377=""),"",P377-Q377)</f>
        <v/>
      </c>
      <c r="S377" s="17" t="n"/>
    </row>
    <row r="378">
      <c r="A378" s="43" t="inlineStr">
        <is>
          <t>Shore House</t>
        </is>
      </c>
      <c r="B378" s="43" t="inlineStr">
        <is>
          <t>Jacksonville, FL</t>
        </is>
      </c>
      <c r="C378" s="43" t="inlineStr">
        <is>
          <t>N</t>
        </is>
      </c>
      <c r="D378" s="43" t="inlineStr">
        <is>
          <t>B1-PR</t>
        </is>
      </c>
      <c r="E378" s="44" t="n">
        <v>4</v>
      </c>
      <c r="F378" s="44" t="n">
        <v>942</v>
      </c>
      <c r="G378" s="12" t="n">
        <v>1185</v>
      </c>
      <c r="H378" s="13">
        <f>IFERROR(G378/F378,"")</f>
        <v/>
      </c>
      <c r="I378" s="12" t="n">
        <v>1060</v>
      </c>
      <c r="J378" s="13">
        <f>IFERROR(I378/F378,"")</f>
        <v/>
      </c>
      <c r="K378" s="44" t="n">
        <v>1</v>
      </c>
      <c r="L378" s="14">
        <f>IFERROR(K378/E378,"")</f>
        <v/>
      </c>
      <c r="M378" s="44" t="n">
        <v>3</v>
      </c>
      <c r="N378" s="15">
        <f>IFERROR(G378-I378,"")</f>
        <v/>
      </c>
      <c r="O378" s="43" t="inlineStr">
        <is>
          <t>08/07/2026</t>
        </is>
      </c>
      <c r="P378" s="16">
        <f>IF(SUMIFS('2. Utility Breakdown'!$T$6:$T$2000,'2. Utility Breakdown'!$A$6:$A$2000,$A378,'2. Utility Breakdown'!$G$6:$G$2000,"Y")=0,"",IFERROR(SUMIFS('2. Utility Breakdown'!$T$6:$T$2000,'2. Utility Breakdown'!$A$6:$A$2000,$A378,'2. Utility Breakdown'!$G$6:$G$2000,"Y")/INDEX('Property List'!$B$6:$B$35,MATCH($A378,'Property List'!$A$6:$A$35,0)),""))</f>
        <v/>
      </c>
      <c r="Q378" s="12" t="n">
        <v>74.31999999999999</v>
      </c>
      <c r="R378" s="15">
        <f>IF(OR(P378="",Q378=""),"",P378-Q378)</f>
        <v/>
      </c>
      <c r="S378" s="17" t="n"/>
    </row>
    <row r="379">
      <c r="A379" s="43" t="inlineStr">
        <is>
          <t>Shore House</t>
        </is>
      </c>
      <c r="B379" s="43" t="inlineStr">
        <is>
          <t>Jacksonville, FL</t>
        </is>
      </c>
      <c r="C379" s="43" t="inlineStr">
        <is>
          <t>N</t>
        </is>
      </c>
      <c r="D379" s="43" t="inlineStr">
        <is>
          <t>B1-R</t>
        </is>
      </c>
      <c r="E379" s="44" t="n">
        <v>135</v>
      </c>
      <c r="F379" s="44" t="n">
        <v>942</v>
      </c>
      <c r="G379" s="12" t="n">
        <v>1257.56</v>
      </c>
      <c r="H379" s="13">
        <f>IFERROR(G379/F379,"")</f>
        <v/>
      </c>
      <c r="I379" s="12" t="n">
        <v>1155.76</v>
      </c>
      <c r="J379" s="13">
        <f>IFERROR(I379/F379,"")</f>
        <v/>
      </c>
      <c r="K379" s="44" t="n">
        <v>70</v>
      </c>
      <c r="L379" s="14">
        <f>IFERROR(K379/E379,"")</f>
        <v/>
      </c>
      <c r="M379" s="44" t="n">
        <v>64</v>
      </c>
      <c r="N379" s="15">
        <f>IFERROR(G379-I379,"")</f>
        <v/>
      </c>
      <c r="O379" s="43" t="inlineStr">
        <is>
          <t>08/07/2026</t>
        </is>
      </c>
      <c r="P379" s="16">
        <f>IF(SUMIFS('2. Utility Breakdown'!$T$6:$T$2000,'2. Utility Breakdown'!$A$6:$A$2000,$A379,'2. Utility Breakdown'!$G$6:$G$2000,"Y")=0,"",IFERROR(SUMIFS('2. Utility Breakdown'!$T$6:$T$2000,'2. Utility Breakdown'!$A$6:$A$2000,$A379,'2. Utility Breakdown'!$G$6:$G$2000,"Y")/INDEX('Property List'!$B$6:$B$35,MATCH($A379,'Property List'!$A$6:$A$35,0)),""))</f>
        <v/>
      </c>
      <c r="Q379" s="12" t="n">
        <v>74.31999999999999</v>
      </c>
      <c r="R379" s="15">
        <f>IF(OR(P379="",Q379=""),"",P379-Q379)</f>
        <v/>
      </c>
      <c r="S379" s="17" t="n"/>
    </row>
    <row r="380">
      <c r="A380" s="43" t="inlineStr">
        <is>
          <t>Shore House</t>
        </is>
      </c>
      <c r="B380" s="43" t="inlineStr">
        <is>
          <t>Jacksonville, FL</t>
        </is>
      </c>
      <c r="C380" s="43" t="inlineStr">
        <is>
          <t>N</t>
        </is>
      </c>
      <c r="D380" s="43" t="inlineStr">
        <is>
          <t>C1</t>
        </is>
      </c>
      <c r="E380" s="44" t="n">
        <v>8</v>
      </c>
      <c r="F380" s="44" t="n">
        <v>1168</v>
      </c>
      <c r="G380" s="12" t="n">
        <v>1418.75</v>
      </c>
      <c r="H380" s="13">
        <f>IFERROR(G380/F380,"")</f>
        <v/>
      </c>
      <c r="I380" s="12" t="n">
        <v>1254</v>
      </c>
      <c r="J380" s="13">
        <f>IFERROR(I380/F380,"")</f>
        <v/>
      </c>
      <c r="K380" s="44" t="n">
        <v>2</v>
      </c>
      <c r="L380" s="14">
        <f>IFERROR(K380/E380,"")</f>
        <v/>
      </c>
      <c r="M380" s="44" t="n">
        <v>3</v>
      </c>
      <c r="N380" s="15">
        <f>IFERROR(G380-I380,"")</f>
        <v/>
      </c>
      <c r="O380" s="43" t="inlineStr">
        <is>
          <t>08/07/2026</t>
        </is>
      </c>
      <c r="P380" s="16">
        <f>IF(SUMIFS('2. Utility Breakdown'!$T$6:$T$2000,'2. Utility Breakdown'!$A$6:$A$2000,$A380,'2. Utility Breakdown'!$G$6:$G$2000,"Y")=0,"",IFERROR(SUMIFS('2. Utility Breakdown'!$T$6:$T$2000,'2. Utility Breakdown'!$A$6:$A$2000,$A380,'2. Utility Breakdown'!$G$6:$G$2000,"Y")/INDEX('Property List'!$B$6:$B$35,MATCH($A380,'Property List'!$A$6:$A$35,0)),""))</f>
        <v/>
      </c>
      <c r="Q380" s="12" t="n">
        <v>74.31999999999999</v>
      </c>
      <c r="R380" s="15">
        <f>IF(OR(P380="",Q380=""),"",P380-Q380)</f>
        <v/>
      </c>
      <c r="S380" s="17" t="n"/>
    </row>
    <row r="381">
      <c r="A381" s="43" t="inlineStr">
        <is>
          <t>Shore House</t>
        </is>
      </c>
      <c r="B381" s="43" t="inlineStr">
        <is>
          <t>Jacksonville, FL</t>
        </is>
      </c>
      <c r="C381" s="43" t="inlineStr">
        <is>
          <t>N</t>
        </is>
      </c>
      <c r="D381" s="43" t="inlineStr">
        <is>
          <t>C1-PR</t>
        </is>
      </c>
      <c r="E381" s="44" t="n">
        <v>2</v>
      </c>
      <c r="F381" s="44" t="n">
        <v>1168</v>
      </c>
      <c r="G381" s="12" t="n">
        <v>1479</v>
      </c>
      <c r="H381" s="13">
        <f>IFERROR(G381/F381,"")</f>
        <v/>
      </c>
      <c r="I381" s="12" t="n">
        <v>1365</v>
      </c>
      <c r="J381" s="13">
        <f>IFERROR(I381/F381,"")</f>
        <v/>
      </c>
      <c r="K381" s="44" t="n">
        <v>1</v>
      </c>
      <c r="L381" s="14">
        <f>IFERROR(K381/E381,"")</f>
        <v/>
      </c>
      <c r="M381" s="44" t="n">
        <v>1</v>
      </c>
      <c r="N381" s="15">
        <f>IFERROR(G381-I381,"")</f>
        <v/>
      </c>
      <c r="O381" s="43" t="inlineStr">
        <is>
          <t>08/07/2026</t>
        </is>
      </c>
      <c r="P381" s="16">
        <f>IF(SUMIFS('2. Utility Breakdown'!$T$6:$T$2000,'2. Utility Breakdown'!$A$6:$A$2000,$A381,'2. Utility Breakdown'!$G$6:$G$2000,"Y")=0,"",IFERROR(SUMIFS('2. Utility Breakdown'!$T$6:$T$2000,'2. Utility Breakdown'!$A$6:$A$2000,$A381,'2. Utility Breakdown'!$G$6:$G$2000,"Y")/INDEX('Property List'!$B$6:$B$35,MATCH($A381,'Property List'!$A$6:$A$35,0)),""))</f>
        <v/>
      </c>
      <c r="Q381" s="12" t="n">
        <v>74.31999999999999</v>
      </c>
      <c r="R381" s="15">
        <f>IF(OR(P381="",Q381=""),"",P381-Q381)</f>
        <v/>
      </c>
      <c r="S381" s="17" t="n"/>
    </row>
    <row r="382">
      <c r="A382" s="43" t="inlineStr">
        <is>
          <t>Shore House</t>
        </is>
      </c>
      <c r="B382" s="43" t="inlineStr">
        <is>
          <t>Jacksonville, FL</t>
        </is>
      </c>
      <c r="C382" s="43" t="inlineStr">
        <is>
          <t>N</t>
        </is>
      </c>
      <c r="D382" s="43" t="inlineStr">
        <is>
          <t>C1-R</t>
        </is>
      </c>
      <c r="E382" s="44" t="n">
        <v>30</v>
      </c>
      <c r="F382" s="44" t="n">
        <v>1168</v>
      </c>
      <c r="G382" s="12" t="n">
        <v>1511</v>
      </c>
      <c r="H382" s="13">
        <f>IFERROR(G382/F382,"")</f>
        <v/>
      </c>
      <c r="I382" s="12" t="n">
        <v>1295.72</v>
      </c>
      <c r="J382" s="13">
        <f>IFERROR(I382/F382,"")</f>
        <v/>
      </c>
      <c r="K382" s="44" t="n">
        <v>25</v>
      </c>
      <c r="L382" s="14">
        <f>IFERROR(K382/E382,"")</f>
        <v/>
      </c>
      <c r="M382" s="44" t="n">
        <v>5</v>
      </c>
      <c r="N382" s="15">
        <f>IFERROR(G382-I382,"")</f>
        <v/>
      </c>
      <c r="O382" s="43" t="inlineStr">
        <is>
          <t>08/07/2026</t>
        </is>
      </c>
      <c r="P382" s="16">
        <f>IF(SUMIFS('2. Utility Breakdown'!$T$6:$T$2000,'2. Utility Breakdown'!$A$6:$A$2000,$A382,'2. Utility Breakdown'!$G$6:$G$2000,"Y")=0,"",IFERROR(SUMIFS('2. Utility Breakdown'!$T$6:$T$2000,'2. Utility Breakdown'!$A$6:$A$2000,$A382,'2. Utility Breakdown'!$G$6:$G$2000,"Y")/INDEX('Property List'!$B$6:$B$35,MATCH($A382,'Property List'!$A$6:$A$35,0)),""))</f>
        <v/>
      </c>
      <c r="Q382" s="12" t="n">
        <v>74.31999999999999</v>
      </c>
      <c r="R382" s="15">
        <f>IF(OR(P382="",Q382=""),"",P382-Q382)</f>
        <v/>
      </c>
      <c r="S382" s="17" t="n"/>
    </row>
    <row r="383">
      <c r="A383" s="43" t="inlineStr">
        <is>
          <t>Shore House</t>
        </is>
      </c>
      <c r="B383" s="43" t="inlineStr">
        <is>
          <t>Jacksonville, FL</t>
        </is>
      </c>
      <c r="C383" s="43" t="inlineStr">
        <is>
          <t>N</t>
        </is>
      </c>
      <c r="D383" s="43" t="inlineStr">
        <is>
          <t>E1</t>
        </is>
      </c>
      <c r="E383" s="44" t="n">
        <v>44</v>
      </c>
      <c r="F383" s="44" t="n">
        <v>478</v>
      </c>
      <c r="G383" s="12" t="n">
        <v>810.8200000000001</v>
      </c>
      <c r="H383" s="13">
        <f>IFERROR(G383/F383,"")</f>
        <v/>
      </c>
      <c r="I383" s="12" t="n">
        <v>703.38</v>
      </c>
      <c r="J383" s="13">
        <f>IFERROR(I383/F383,"")</f>
        <v/>
      </c>
      <c r="K383" s="44" t="n">
        <v>26</v>
      </c>
      <c r="L383" s="14">
        <f>IFERROR(K383/E383,"")</f>
        <v/>
      </c>
      <c r="M383" s="44" t="n">
        <v>18</v>
      </c>
      <c r="N383" s="15">
        <f>IFERROR(G383-I383,"")</f>
        <v/>
      </c>
      <c r="O383" s="43" t="inlineStr">
        <is>
          <t>08/07/2026</t>
        </is>
      </c>
      <c r="P383" s="16">
        <f>IF(SUMIFS('2. Utility Breakdown'!$T$6:$T$2000,'2. Utility Breakdown'!$A$6:$A$2000,$A383,'2. Utility Breakdown'!$G$6:$G$2000,"Y")=0,"",IFERROR(SUMIFS('2. Utility Breakdown'!$T$6:$T$2000,'2. Utility Breakdown'!$A$6:$A$2000,$A383,'2. Utility Breakdown'!$G$6:$G$2000,"Y")/INDEX('Property List'!$B$6:$B$35,MATCH($A383,'Property List'!$A$6:$A$35,0)),""))</f>
        <v/>
      </c>
      <c r="Q383" s="12" t="n">
        <v>74.31999999999999</v>
      </c>
      <c r="R383" s="15">
        <f>IF(OR(P383="",Q383=""),"",P383-Q383)</f>
        <v/>
      </c>
      <c r="S383" s="17" t="n"/>
    </row>
    <row r="384">
      <c r="A384" s="43" t="inlineStr">
        <is>
          <t>Shore House</t>
        </is>
      </c>
      <c r="B384" s="43" t="inlineStr">
        <is>
          <t>Jacksonville, FL</t>
        </is>
      </c>
      <c r="C384" s="43" t="inlineStr">
        <is>
          <t>N</t>
        </is>
      </c>
      <c r="D384" s="43" t="inlineStr">
        <is>
          <t>E1-R</t>
        </is>
      </c>
      <c r="E384" s="44" t="n">
        <v>113</v>
      </c>
      <c r="F384" s="44" t="n">
        <v>478</v>
      </c>
      <c r="G384" s="12" t="n">
        <v>826.55</v>
      </c>
      <c r="H384" s="13">
        <f>IFERROR(G384/F384,"")</f>
        <v/>
      </c>
      <c r="I384" s="12" t="n">
        <v>722.6</v>
      </c>
      <c r="J384" s="13">
        <f>IFERROR(I384/F384,"")</f>
        <v/>
      </c>
      <c r="K384" s="44" t="n">
        <v>43</v>
      </c>
      <c r="L384" s="14">
        <f>IFERROR(K384/E384,"")</f>
        <v/>
      </c>
      <c r="M384" s="44" t="n">
        <v>73</v>
      </c>
      <c r="N384" s="15">
        <f>IFERROR(G384-I384,"")</f>
        <v/>
      </c>
      <c r="O384" s="43" t="inlineStr">
        <is>
          <t>08/07/2026</t>
        </is>
      </c>
      <c r="P384" s="16">
        <f>IF(SUMIFS('2. Utility Breakdown'!$T$6:$T$2000,'2. Utility Breakdown'!$A$6:$A$2000,$A384,'2. Utility Breakdown'!$G$6:$G$2000,"Y")=0,"",IFERROR(SUMIFS('2. Utility Breakdown'!$T$6:$T$2000,'2. Utility Breakdown'!$A$6:$A$2000,$A384,'2. Utility Breakdown'!$G$6:$G$2000,"Y")/INDEX('Property List'!$B$6:$B$35,MATCH($A384,'Property List'!$A$6:$A$35,0)),""))</f>
        <v/>
      </c>
      <c r="Q384" s="12" t="n">
        <v>74.31999999999999</v>
      </c>
      <c r="R384" s="15">
        <f>IF(OR(P384="",Q384=""),"",P384-Q384)</f>
        <v/>
      </c>
      <c r="S384" s="17" t="n"/>
    </row>
    <row r="385">
      <c r="A385" s="43" t="inlineStr">
        <is>
          <t>Shore House</t>
        </is>
      </c>
      <c r="B385" s="43" t="inlineStr">
        <is>
          <t>Jacksonville, FL</t>
        </is>
      </c>
      <c r="C385" s="43" t="inlineStr">
        <is>
          <t>N</t>
        </is>
      </c>
      <c r="D385" s="43" t="inlineStr">
        <is>
          <t>E2</t>
        </is>
      </c>
      <c r="E385" s="44" t="n">
        <v>13</v>
      </c>
      <c r="F385" s="44" t="n">
        <v>569</v>
      </c>
      <c r="G385" s="12" t="n">
        <v>862.6900000000001</v>
      </c>
      <c r="H385" s="13">
        <f>IFERROR(G385/F385,"")</f>
        <v/>
      </c>
      <c r="I385" s="12" t="n">
        <v>697.75</v>
      </c>
      <c r="J385" s="13">
        <f>IFERROR(I385/F385,"")</f>
        <v/>
      </c>
      <c r="K385" s="44" t="n">
        <v>8</v>
      </c>
      <c r="L385" s="14">
        <f>IFERROR(K385/E385,"")</f>
        <v/>
      </c>
      <c r="M385" s="44" t="n">
        <v>5</v>
      </c>
      <c r="N385" s="15">
        <f>IFERROR(G385-I385,"")</f>
        <v/>
      </c>
      <c r="O385" s="43" t="inlineStr">
        <is>
          <t>08/07/2026</t>
        </is>
      </c>
      <c r="P385" s="16">
        <f>IF(SUMIFS('2. Utility Breakdown'!$T$6:$T$2000,'2. Utility Breakdown'!$A$6:$A$2000,$A385,'2. Utility Breakdown'!$G$6:$G$2000,"Y")=0,"",IFERROR(SUMIFS('2. Utility Breakdown'!$T$6:$T$2000,'2. Utility Breakdown'!$A$6:$A$2000,$A385,'2. Utility Breakdown'!$G$6:$G$2000,"Y")/INDEX('Property List'!$B$6:$B$35,MATCH($A385,'Property List'!$A$6:$A$35,0)),""))</f>
        <v/>
      </c>
      <c r="Q385" s="12" t="n">
        <v>74.31999999999999</v>
      </c>
      <c r="R385" s="15">
        <f>IF(OR(P385="",Q385=""),"",P385-Q385)</f>
        <v/>
      </c>
      <c r="S385" s="17" t="n"/>
    </row>
    <row r="386">
      <c r="A386" s="43" t="inlineStr">
        <is>
          <t>Shore House</t>
        </is>
      </c>
      <c r="B386" s="43" t="inlineStr">
        <is>
          <t>Jacksonville, FL</t>
        </is>
      </c>
      <c r="C386" s="43" t="inlineStr">
        <is>
          <t>N</t>
        </is>
      </c>
      <c r="D386" s="43" t="inlineStr">
        <is>
          <t>E2-R</t>
        </is>
      </c>
      <c r="E386" s="44" t="n">
        <v>38</v>
      </c>
      <c r="F386" s="44" t="n">
        <v>569</v>
      </c>
      <c r="G386" s="12" t="n">
        <v>911.37</v>
      </c>
      <c r="H386" s="13">
        <f>IFERROR(G386/F386,"")</f>
        <v/>
      </c>
      <c r="I386" s="12" t="n">
        <v>779</v>
      </c>
      <c r="J386" s="13">
        <f>IFERROR(I386/F386,"")</f>
        <v/>
      </c>
      <c r="K386" s="44" t="n">
        <v>21</v>
      </c>
      <c r="L386" s="14">
        <f>IFERROR(K386/E386,"")</f>
        <v/>
      </c>
      <c r="M386" s="44" t="n">
        <v>18</v>
      </c>
      <c r="N386" s="15">
        <f>IFERROR(G386-I386,"")</f>
        <v/>
      </c>
      <c r="O386" s="43" t="inlineStr">
        <is>
          <t>08/07/2026</t>
        </is>
      </c>
      <c r="P386" s="16">
        <f>IF(SUMIFS('2. Utility Breakdown'!$T$6:$T$2000,'2. Utility Breakdown'!$A$6:$A$2000,$A386,'2. Utility Breakdown'!$G$6:$G$2000,"Y")=0,"",IFERROR(SUMIFS('2. Utility Breakdown'!$T$6:$T$2000,'2. Utility Breakdown'!$A$6:$A$2000,$A386,'2. Utility Breakdown'!$G$6:$G$2000,"Y")/INDEX('Property List'!$B$6:$B$35,MATCH($A386,'Property List'!$A$6:$A$35,0)),""))</f>
        <v/>
      </c>
      <c r="Q386" s="12" t="n">
        <v>74.31999999999999</v>
      </c>
      <c r="R386" s="15">
        <f>IF(OR(P386="",Q386=""),"",P386-Q386)</f>
        <v/>
      </c>
      <c r="S386" s="17" t="n"/>
    </row>
    <row r="387">
      <c r="A387" s="9" t="inlineStr">
        <is>
          <t>Shore House</t>
        </is>
      </c>
      <c r="B387" s="11" t="n"/>
      <c r="C387" s="11" t="n"/>
      <c r="D387" s="9" t="inlineStr">
        <is>
          <t>Property Total</t>
        </is>
      </c>
      <c r="E387" s="10">
        <f>SUM(E374:E386)</f>
        <v/>
      </c>
      <c r="F387" s="10">
        <f>IFERROR(SUMPRODUCT(E374:E386,F374:F386)/E387,"")</f>
        <v/>
      </c>
      <c r="G387" s="18">
        <f>IFERROR(SUMPRODUCT(E374:E386,G374:G386)/E387,"")</f>
        <v/>
      </c>
      <c r="H387" s="19">
        <f>IFERROR(G387/F387,"")</f>
        <v/>
      </c>
      <c r="I387" s="18">
        <f>IFERROR(SUMPRODUCT(E374:E386,I374:I386)/E387,"")</f>
        <v/>
      </c>
      <c r="J387" s="19">
        <f>IFERROR(I387/F387,"")</f>
        <v/>
      </c>
      <c r="K387" s="10">
        <f>SUM(K374:K386)</f>
        <v/>
      </c>
      <c r="L387" s="20">
        <f>IFERROR(K387/E387,"")</f>
        <v/>
      </c>
      <c r="M387" s="10">
        <f>SUM(M374:M386)</f>
        <v/>
      </c>
      <c r="N387" s="18">
        <f>IFERROR(G387-I387,"")</f>
        <v/>
      </c>
      <c r="O387" s="11" t="n"/>
      <c r="P387" s="21">
        <f>P386</f>
        <v/>
      </c>
      <c r="Q387" s="21">
        <f>Q386</f>
        <v/>
      </c>
      <c r="R387" s="18">
        <f>IF(OR(P387="",Q387=""),"",P387-Q387)</f>
        <v/>
      </c>
      <c r="S387" s="11" t="n"/>
    </row>
    <row r="388">
      <c r="A388" s="43" t="inlineStr">
        <is>
          <t>Stardust</t>
        </is>
      </c>
      <c r="B388" s="43" t="inlineStr">
        <is>
          <t>Jacksonville, FL</t>
        </is>
      </c>
      <c r="C388" s="43" t="inlineStr">
        <is>
          <t>N</t>
        </is>
      </c>
      <c r="D388" s="43" t="inlineStr">
        <is>
          <t>A1</t>
        </is>
      </c>
      <c r="E388" s="44" t="n">
        <v>33</v>
      </c>
      <c r="F388" s="44" t="n">
        <v>628</v>
      </c>
      <c r="G388" s="12" t="n">
        <v>916.27</v>
      </c>
      <c r="H388" s="13">
        <f>IFERROR(G388/F388,"")</f>
        <v/>
      </c>
      <c r="I388" s="12" t="n">
        <v>783.47</v>
      </c>
      <c r="J388" s="13">
        <f>IFERROR(I388/F388,"")</f>
        <v/>
      </c>
      <c r="K388" s="44" t="n">
        <v>17</v>
      </c>
      <c r="L388" s="14">
        <f>IFERROR(K388/E388,"")</f>
        <v/>
      </c>
      <c r="M388" s="44" t="n">
        <v>13</v>
      </c>
      <c r="N388" s="15">
        <f>IFERROR(G388-I388,"")</f>
        <v/>
      </c>
      <c r="O388" s="43" t="inlineStr">
        <is>
          <t>08/07/2026</t>
        </is>
      </c>
      <c r="P388" s="16">
        <f>IF(SUMIFS('2. Utility Breakdown'!$T$6:$T$2000,'2. Utility Breakdown'!$A$6:$A$2000,$A388,'2. Utility Breakdown'!$G$6:$G$2000,"Y")=0,"",IFERROR(SUMIFS('2. Utility Breakdown'!$T$6:$T$2000,'2. Utility Breakdown'!$A$6:$A$2000,$A388,'2. Utility Breakdown'!$G$6:$G$2000,"Y")/INDEX('Property List'!$B$6:$B$35,MATCH($A388,'Property List'!$A$6:$A$35,0)),""))</f>
        <v/>
      </c>
      <c r="Q388" s="12" t="n">
        <v>75.94</v>
      </c>
      <c r="R388" s="15">
        <f>IF(OR(P388="",Q388=""),"",P388-Q388)</f>
        <v/>
      </c>
      <c r="S388" s="17" t="n"/>
    </row>
    <row r="389">
      <c r="A389" s="43" t="inlineStr">
        <is>
          <t>Stardust</t>
        </is>
      </c>
      <c r="B389" s="43" t="inlineStr">
        <is>
          <t>Jacksonville, FL</t>
        </is>
      </c>
      <c r="C389" s="43" t="inlineStr">
        <is>
          <t>N</t>
        </is>
      </c>
      <c r="D389" s="43" t="inlineStr">
        <is>
          <t>A1-R</t>
        </is>
      </c>
      <c r="E389" s="44" t="n">
        <v>48</v>
      </c>
      <c r="F389" s="44" t="n">
        <v>628</v>
      </c>
      <c r="G389" s="12" t="n">
        <v>945.42</v>
      </c>
      <c r="H389" s="13">
        <f>IFERROR(G389/F389,"")</f>
        <v/>
      </c>
      <c r="I389" s="12" t="n">
        <v>844.71</v>
      </c>
      <c r="J389" s="13">
        <f>IFERROR(I389/F389,"")</f>
        <v/>
      </c>
      <c r="K389" s="44" t="n">
        <v>21</v>
      </c>
      <c r="L389" s="14">
        <f>IFERROR(K389/E389,"")</f>
        <v/>
      </c>
      <c r="M389" s="44" t="n">
        <v>21</v>
      </c>
      <c r="N389" s="15">
        <f>IFERROR(G389-I389,"")</f>
        <v/>
      </c>
      <c r="O389" s="43" t="inlineStr">
        <is>
          <t>08/07/2026</t>
        </is>
      </c>
      <c r="P389" s="16">
        <f>IF(SUMIFS('2. Utility Breakdown'!$T$6:$T$2000,'2. Utility Breakdown'!$A$6:$A$2000,$A389,'2. Utility Breakdown'!$G$6:$G$2000,"Y")=0,"",IFERROR(SUMIFS('2. Utility Breakdown'!$T$6:$T$2000,'2. Utility Breakdown'!$A$6:$A$2000,$A389,'2. Utility Breakdown'!$G$6:$G$2000,"Y")/INDEX('Property List'!$B$6:$B$35,MATCH($A389,'Property List'!$A$6:$A$35,0)),""))</f>
        <v/>
      </c>
      <c r="Q389" s="12" t="n">
        <v>75.94</v>
      </c>
      <c r="R389" s="15">
        <f>IF(OR(P389="",Q389=""),"",P389-Q389)</f>
        <v/>
      </c>
      <c r="S389" s="17" t="n"/>
    </row>
    <row r="390">
      <c r="A390" s="43" t="inlineStr">
        <is>
          <t>Stardust</t>
        </is>
      </c>
      <c r="B390" s="43" t="inlineStr">
        <is>
          <t>Jacksonville, FL</t>
        </is>
      </c>
      <c r="C390" s="43" t="inlineStr">
        <is>
          <t>N</t>
        </is>
      </c>
      <c r="D390" s="43" t="inlineStr">
        <is>
          <t>B1</t>
        </is>
      </c>
      <c r="E390" s="44" t="n">
        <v>4</v>
      </c>
      <c r="F390" s="44" t="n">
        <v>865</v>
      </c>
      <c r="G390" s="12" t="n">
        <v>1147.5</v>
      </c>
      <c r="H390" s="13">
        <f>IFERROR(G390/F390,"")</f>
        <v/>
      </c>
      <c r="I390" s="12" t="n">
        <v>1047.75</v>
      </c>
      <c r="J390" s="13">
        <f>IFERROR(I390/F390,"")</f>
        <v/>
      </c>
      <c r="K390" s="44" t="n">
        <v>4</v>
      </c>
      <c r="L390" s="14">
        <f>IFERROR(K390/E390,"")</f>
        <v/>
      </c>
      <c r="M390" s="44" t="n">
        <v>0</v>
      </c>
      <c r="N390" s="15">
        <f>IFERROR(G390-I390,"")</f>
        <v/>
      </c>
      <c r="O390" s="43" t="inlineStr">
        <is>
          <t>08/07/2026</t>
        </is>
      </c>
      <c r="P390" s="16">
        <f>IF(SUMIFS('2. Utility Breakdown'!$T$6:$T$2000,'2. Utility Breakdown'!$A$6:$A$2000,$A390,'2. Utility Breakdown'!$G$6:$G$2000,"Y")=0,"",IFERROR(SUMIFS('2. Utility Breakdown'!$T$6:$T$2000,'2. Utility Breakdown'!$A$6:$A$2000,$A390,'2. Utility Breakdown'!$G$6:$G$2000,"Y")/INDEX('Property List'!$B$6:$B$35,MATCH($A390,'Property List'!$A$6:$A$35,0)),""))</f>
        <v/>
      </c>
      <c r="Q390" s="12" t="n">
        <v>75.94</v>
      </c>
      <c r="R390" s="15">
        <f>IF(OR(P390="",Q390=""),"",P390-Q390)</f>
        <v/>
      </c>
      <c r="S390" s="17" t="n"/>
    </row>
    <row r="391">
      <c r="A391" s="43" t="inlineStr">
        <is>
          <t>Stardust</t>
        </is>
      </c>
      <c r="B391" s="43" t="inlineStr">
        <is>
          <t>Jacksonville, FL</t>
        </is>
      </c>
      <c r="C391" s="43" t="inlineStr">
        <is>
          <t>N</t>
        </is>
      </c>
      <c r="D391" s="43" t="inlineStr">
        <is>
          <t>B1-R</t>
        </is>
      </c>
      <c r="E391" s="44" t="n">
        <v>8</v>
      </c>
      <c r="F391" s="44" t="n">
        <v>865</v>
      </c>
      <c r="G391" s="12" t="n">
        <v>1281.25</v>
      </c>
      <c r="H391" s="13">
        <f>IFERROR(G391/F391,"")</f>
        <v/>
      </c>
      <c r="I391" s="12" t="n">
        <v>1072.8</v>
      </c>
      <c r="J391" s="13">
        <f>IFERROR(I391/F391,"")</f>
        <v/>
      </c>
      <c r="K391" s="44" t="n">
        <v>5</v>
      </c>
      <c r="L391" s="14">
        <f>IFERROR(K391/E391,"")</f>
        <v/>
      </c>
      <c r="M391" s="44" t="n">
        <v>3</v>
      </c>
      <c r="N391" s="15">
        <f>IFERROR(G391-I391,"")</f>
        <v/>
      </c>
      <c r="O391" s="43" t="inlineStr">
        <is>
          <t>08/07/2026</t>
        </is>
      </c>
      <c r="P391" s="16">
        <f>IF(SUMIFS('2. Utility Breakdown'!$T$6:$T$2000,'2. Utility Breakdown'!$A$6:$A$2000,$A391,'2. Utility Breakdown'!$G$6:$G$2000,"Y")=0,"",IFERROR(SUMIFS('2. Utility Breakdown'!$T$6:$T$2000,'2. Utility Breakdown'!$A$6:$A$2000,$A391,'2. Utility Breakdown'!$G$6:$G$2000,"Y")/INDEX('Property List'!$B$6:$B$35,MATCH($A391,'Property List'!$A$6:$A$35,0)),""))</f>
        <v/>
      </c>
      <c r="Q391" s="12" t="n">
        <v>75.94</v>
      </c>
      <c r="R391" s="15">
        <f>IF(OR(P391="",Q391=""),"",P391-Q391)</f>
        <v/>
      </c>
      <c r="S391" s="17" t="n"/>
    </row>
    <row r="392">
      <c r="A392" s="43" t="inlineStr">
        <is>
          <t>Stardust</t>
        </is>
      </c>
      <c r="B392" s="43" t="inlineStr">
        <is>
          <t>Jacksonville, FL</t>
        </is>
      </c>
      <c r="C392" s="43" t="inlineStr">
        <is>
          <t>N</t>
        </is>
      </c>
      <c r="D392" s="43" t="inlineStr">
        <is>
          <t>E1</t>
        </is>
      </c>
      <c r="E392" s="44" t="n">
        <v>25</v>
      </c>
      <c r="F392" s="44" t="n">
        <v>505</v>
      </c>
      <c r="G392" s="12" t="n">
        <v>826.6</v>
      </c>
      <c r="H392" s="13">
        <f>IFERROR(G392/F392,"")</f>
        <v/>
      </c>
      <c r="I392" s="12" t="n">
        <v>713.6</v>
      </c>
      <c r="J392" s="13">
        <f>IFERROR(I392/F392,"")</f>
        <v/>
      </c>
      <c r="K392" s="44" t="n">
        <v>10</v>
      </c>
      <c r="L392" s="14">
        <f>IFERROR(K392/E392,"")</f>
        <v/>
      </c>
      <c r="M392" s="44" t="n">
        <v>15</v>
      </c>
      <c r="N392" s="15">
        <f>IFERROR(G392-I392,"")</f>
        <v/>
      </c>
      <c r="O392" s="43" t="inlineStr">
        <is>
          <t>08/07/2026</t>
        </is>
      </c>
      <c r="P392" s="16">
        <f>IF(SUMIFS('2. Utility Breakdown'!$T$6:$T$2000,'2. Utility Breakdown'!$A$6:$A$2000,$A392,'2. Utility Breakdown'!$G$6:$G$2000,"Y")=0,"",IFERROR(SUMIFS('2. Utility Breakdown'!$T$6:$T$2000,'2. Utility Breakdown'!$A$6:$A$2000,$A392,'2. Utility Breakdown'!$G$6:$G$2000,"Y")/INDEX('Property List'!$B$6:$B$35,MATCH($A392,'Property List'!$A$6:$A$35,0)),""))</f>
        <v/>
      </c>
      <c r="Q392" s="12" t="n">
        <v>75.94</v>
      </c>
      <c r="R392" s="15">
        <f>IF(OR(P392="",Q392=""),"",P392-Q392)</f>
        <v/>
      </c>
      <c r="S392" s="17" t="n"/>
    </row>
    <row r="393">
      <c r="A393" s="43" t="inlineStr">
        <is>
          <t>Stardust</t>
        </is>
      </c>
      <c r="B393" s="43" t="inlineStr">
        <is>
          <t>Jacksonville, FL</t>
        </is>
      </c>
      <c r="C393" s="43" t="inlineStr">
        <is>
          <t>N</t>
        </is>
      </c>
      <c r="D393" s="43" t="inlineStr">
        <is>
          <t>E1-R</t>
        </is>
      </c>
      <c r="E393" s="44" t="n">
        <v>55</v>
      </c>
      <c r="F393" s="44" t="n">
        <v>505</v>
      </c>
      <c r="G393" s="12" t="n">
        <v>858.55</v>
      </c>
      <c r="H393" s="13">
        <f>IFERROR(G393/F393,"")</f>
        <v/>
      </c>
      <c r="I393" s="12" t="n">
        <v>676.09</v>
      </c>
      <c r="J393" s="13">
        <f>IFERROR(I393/F393,"")</f>
        <v/>
      </c>
      <c r="K393" s="44" t="n">
        <v>23</v>
      </c>
      <c r="L393" s="14">
        <f>IFERROR(K393/E393,"")</f>
        <v/>
      </c>
      <c r="M393" s="44" t="n">
        <v>30</v>
      </c>
      <c r="N393" s="15">
        <f>IFERROR(G393-I393,"")</f>
        <v/>
      </c>
      <c r="O393" s="43" t="inlineStr">
        <is>
          <t>08/07/2026</t>
        </is>
      </c>
      <c r="P393" s="16">
        <f>IF(SUMIFS('2. Utility Breakdown'!$T$6:$T$2000,'2. Utility Breakdown'!$A$6:$A$2000,$A393,'2. Utility Breakdown'!$G$6:$G$2000,"Y")=0,"",IFERROR(SUMIFS('2. Utility Breakdown'!$T$6:$T$2000,'2. Utility Breakdown'!$A$6:$A$2000,$A393,'2. Utility Breakdown'!$G$6:$G$2000,"Y")/INDEX('Property List'!$B$6:$B$35,MATCH($A393,'Property List'!$A$6:$A$35,0)),""))</f>
        <v/>
      </c>
      <c r="Q393" s="12" t="n">
        <v>75.94</v>
      </c>
      <c r="R393" s="15">
        <f>IF(OR(P393="",Q393=""),"",P393-Q393)</f>
        <v/>
      </c>
      <c r="S393" s="17" t="n"/>
    </row>
    <row r="394">
      <c r="A394" s="9" t="inlineStr">
        <is>
          <t>Stardust</t>
        </is>
      </c>
      <c r="B394" s="11" t="n"/>
      <c r="C394" s="11" t="n"/>
      <c r="D394" s="9" t="inlineStr">
        <is>
          <t>Property Total</t>
        </is>
      </c>
      <c r="E394" s="10">
        <f>SUM(E388:E393)</f>
        <v/>
      </c>
      <c r="F394" s="10">
        <f>IFERROR(SUMPRODUCT(E388:E393,F388:F393)/E394,"")</f>
        <v/>
      </c>
      <c r="G394" s="18">
        <f>IFERROR(SUMPRODUCT(E388:E393,G388:G393)/E394,"")</f>
        <v/>
      </c>
      <c r="H394" s="19">
        <f>IFERROR(G394/F394,"")</f>
        <v/>
      </c>
      <c r="I394" s="18">
        <f>IFERROR(SUMPRODUCT(E388:E393,I388:I393)/E394,"")</f>
        <v/>
      </c>
      <c r="J394" s="19">
        <f>IFERROR(I394/F394,"")</f>
        <v/>
      </c>
      <c r="K394" s="10">
        <f>SUM(K388:K393)</f>
        <v/>
      </c>
      <c r="L394" s="20">
        <f>IFERROR(K394/E394,"")</f>
        <v/>
      </c>
      <c r="M394" s="10">
        <f>SUM(M388:M393)</f>
        <v/>
      </c>
      <c r="N394" s="18">
        <f>IFERROR(G394-I394,"")</f>
        <v/>
      </c>
      <c r="O394" s="11" t="n"/>
      <c r="P394" s="21">
        <f>P393</f>
        <v/>
      </c>
      <c r="Q394" s="21">
        <f>Q393</f>
        <v/>
      </c>
      <c r="R394" s="18">
        <f>IF(OR(P394="",Q394=""),"",P394-Q394)</f>
        <v/>
      </c>
      <c r="S394" s="11" t="n"/>
    </row>
    <row r="395">
      <c r="A395" s="43" t="inlineStr">
        <is>
          <t>Beverly at Lakeside</t>
        </is>
      </c>
      <c r="B395" s="43" t="inlineStr">
        <is>
          <t>Orlando, FL</t>
        </is>
      </c>
      <c r="C395" s="43" t="inlineStr">
        <is>
          <t>N</t>
        </is>
      </c>
      <c r="D395" s="43" t="inlineStr">
        <is>
          <t>B1</t>
        </is>
      </c>
      <c r="E395" s="44" t="n">
        <v>17</v>
      </c>
      <c r="F395" s="44" t="n">
        <v>968</v>
      </c>
      <c r="G395" s="12" t="n">
        <v>1432.24</v>
      </c>
      <c r="H395" s="13">
        <f>IFERROR(G395/F395,"")</f>
        <v/>
      </c>
      <c r="I395" s="12" t="n">
        <v>1276.4</v>
      </c>
      <c r="J395" s="13">
        <f>IFERROR(I395/F395,"")</f>
        <v/>
      </c>
      <c r="K395" s="44" t="n">
        <v>10</v>
      </c>
      <c r="L395" s="14">
        <f>IFERROR(K395/E395,"")</f>
        <v/>
      </c>
      <c r="M395" s="44" t="n">
        <v>6</v>
      </c>
      <c r="N395" s="15">
        <f>IFERROR(G395-I395,"")</f>
        <v/>
      </c>
      <c r="O395" s="43" t="inlineStr">
        <is>
          <t>08/07/2026</t>
        </is>
      </c>
      <c r="P395" s="16">
        <f>IF(SUMIFS('2. Utility Breakdown'!$T$6:$T$2000,'2. Utility Breakdown'!$A$6:$A$2000,$A395,'2. Utility Breakdown'!$G$6:$G$2000,"Y")=0,"",IFERROR(SUMIFS('2. Utility Breakdown'!$T$6:$T$2000,'2. Utility Breakdown'!$A$6:$A$2000,$A395,'2. Utility Breakdown'!$G$6:$G$2000,"Y")/INDEX('Property List'!$B$6:$B$35,MATCH($A395,'Property List'!$A$6:$A$35,0)),""))</f>
        <v/>
      </c>
      <c r="Q395" s="12" t="n">
        <v>87.62</v>
      </c>
      <c r="R395" s="15">
        <f>IF(OR(P395="",Q395=""),"",P395-Q395)</f>
        <v/>
      </c>
      <c r="S395" s="17" t="n"/>
    </row>
    <row r="396">
      <c r="A396" s="43" t="inlineStr">
        <is>
          <t>Beverly at Lakeside</t>
        </is>
      </c>
      <c r="B396" s="43" t="inlineStr">
        <is>
          <t>Orlando, FL</t>
        </is>
      </c>
      <c r="C396" s="43" t="inlineStr">
        <is>
          <t>N</t>
        </is>
      </c>
      <c r="D396" s="43" t="inlineStr">
        <is>
          <t>B1R</t>
        </is>
      </c>
      <c r="E396" s="44" t="n">
        <v>8</v>
      </c>
      <c r="F396" s="44" t="n">
        <v>968</v>
      </c>
      <c r="G396" s="12" t="n">
        <v>1465.5</v>
      </c>
      <c r="H396" s="13">
        <f>IFERROR(G396/F396,"")</f>
        <v/>
      </c>
      <c r="I396" s="12" t="n">
        <v>1305</v>
      </c>
      <c r="J396" s="13">
        <f>IFERROR(I396/F396,"")</f>
        <v/>
      </c>
      <c r="K396" s="44" t="n">
        <v>3</v>
      </c>
      <c r="L396" s="14">
        <f>IFERROR(K396/E396,"")</f>
        <v/>
      </c>
      <c r="M396" s="44" t="n">
        <v>5</v>
      </c>
      <c r="N396" s="15">
        <f>IFERROR(G396-I396,"")</f>
        <v/>
      </c>
      <c r="O396" s="43" t="inlineStr">
        <is>
          <t>08/07/2026</t>
        </is>
      </c>
      <c r="P396" s="16">
        <f>IF(SUMIFS('2. Utility Breakdown'!$T$6:$T$2000,'2. Utility Breakdown'!$A$6:$A$2000,$A396,'2. Utility Breakdown'!$G$6:$G$2000,"Y")=0,"",IFERROR(SUMIFS('2. Utility Breakdown'!$T$6:$T$2000,'2. Utility Breakdown'!$A$6:$A$2000,$A396,'2. Utility Breakdown'!$G$6:$G$2000,"Y")/INDEX('Property List'!$B$6:$B$35,MATCH($A396,'Property List'!$A$6:$A$35,0)),""))</f>
        <v/>
      </c>
      <c r="Q396" s="12" t="n">
        <v>87.62</v>
      </c>
      <c r="R396" s="15">
        <f>IF(OR(P396="",Q396=""),"",P396-Q396)</f>
        <v/>
      </c>
      <c r="S396" s="17" t="n"/>
    </row>
    <row r="397">
      <c r="A397" s="43" t="inlineStr">
        <is>
          <t>Beverly at Lakeside</t>
        </is>
      </c>
      <c r="B397" s="43" t="inlineStr">
        <is>
          <t>Orlando, FL</t>
        </is>
      </c>
      <c r="C397" s="43" t="inlineStr">
        <is>
          <t>N</t>
        </is>
      </c>
      <c r="D397" s="43" t="inlineStr">
        <is>
          <t>B2</t>
        </is>
      </c>
      <c r="E397" s="44" t="n">
        <v>31</v>
      </c>
      <c r="F397" s="44" t="n">
        <v>988</v>
      </c>
      <c r="G397" s="12" t="n">
        <v>1449</v>
      </c>
      <c r="H397" s="13">
        <f>IFERROR(G397/F397,"")</f>
        <v/>
      </c>
      <c r="I397" s="12" t="n">
        <v>1254.63</v>
      </c>
      <c r="J397" s="13">
        <f>IFERROR(I397/F397,"")</f>
        <v/>
      </c>
      <c r="K397" s="44" t="n">
        <v>27</v>
      </c>
      <c r="L397" s="14">
        <f>IFERROR(K397/E397,"")</f>
        <v/>
      </c>
      <c r="M397" s="44" t="n">
        <v>4</v>
      </c>
      <c r="N397" s="15">
        <f>IFERROR(G397-I397,"")</f>
        <v/>
      </c>
      <c r="O397" s="43" t="inlineStr">
        <is>
          <t>08/07/2026</t>
        </is>
      </c>
      <c r="P397" s="16">
        <f>IF(SUMIFS('2. Utility Breakdown'!$T$6:$T$2000,'2. Utility Breakdown'!$A$6:$A$2000,$A397,'2. Utility Breakdown'!$G$6:$G$2000,"Y")=0,"",IFERROR(SUMIFS('2. Utility Breakdown'!$T$6:$T$2000,'2. Utility Breakdown'!$A$6:$A$2000,$A397,'2. Utility Breakdown'!$G$6:$G$2000,"Y")/INDEX('Property List'!$B$6:$B$35,MATCH($A397,'Property List'!$A$6:$A$35,0)),""))</f>
        <v/>
      </c>
      <c r="Q397" s="12" t="n">
        <v>87.62</v>
      </c>
      <c r="R397" s="15">
        <f>IF(OR(P397="",Q397=""),"",P397-Q397)</f>
        <v/>
      </c>
      <c r="S397" s="17" t="n"/>
    </row>
    <row r="398">
      <c r="A398" s="43" t="inlineStr">
        <is>
          <t>Beverly at Lakeside</t>
        </is>
      </c>
      <c r="B398" s="43" t="inlineStr">
        <is>
          <t>Orlando, FL</t>
        </is>
      </c>
      <c r="C398" s="43" t="inlineStr">
        <is>
          <t>N</t>
        </is>
      </c>
      <c r="D398" s="43" t="inlineStr">
        <is>
          <t>B2R</t>
        </is>
      </c>
      <c r="E398" s="44" t="n">
        <v>34</v>
      </c>
      <c r="F398" s="44" t="n">
        <v>988</v>
      </c>
      <c r="G398" s="12" t="n">
        <v>1513.41</v>
      </c>
      <c r="H398" s="13">
        <f>IFERROR(G398/F398,"")</f>
        <v/>
      </c>
      <c r="I398" s="12" t="n">
        <v>1316.48</v>
      </c>
      <c r="J398" s="13">
        <f>IFERROR(I398/F398,"")</f>
        <v/>
      </c>
      <c r="K398" s="44" t="n">
        <v>27</v>
      </c>
      <c r="L398" s="14">
        <f>IFERROR(K398/E398,"")</f>
        <v/>
      </c>
      <c r="M398" s="44" t="n">
        <v>8</v>
      </c>
      <c r="N398" s="15">
        <f>IFERROR(G398-I398,"")</f>
        <v/>
      </c>
      <c r="O398" s="43" t="inlineStr">
        <is>
          <t>08/07/2026</t>
        </is>
      </c>
      <c r="P398" s="16">
        <f>IF(SUMIFS('2. Utility Breakdown'!$T$6:$T$2000,'2. Utility Breakdown'!$A$6:$A$2000,$A398,'2. Utility Breakdown'!$G$6:$G$2000,"Y")=0,"",IFERROR(SUMIFS('2. Utility Breakdown'!$T$6:$T$2000,'2. Utility Breakdown'!$A$6:$A$2000,$A398,'2. Utility Breakdown'!$G$6:$G$2000,"Y")/INDEX('Property List'!$B$6:$B$35,MATCH($A398,'Property List'!$A$6:$A$35,0)),""))</f>
        <v/>
      </c>
      <c r="Q398" s="12" t="n">
        <v>87.62</v>
      </c>
      <c r="R398" s="15">
        <f>IF(OR(P398="",Q398=""),"",P398-Q398)</f>
        <v/>
      </c>
      <c r="S398" s="17" t="n"/>
    </row>
    <row r="399">
      <c r="A399" s="43" t="inlineStr">
        <is>
          <t>Beverly at Lakeside</t>
        </is>
      </c>
      <c r="B399" s="43" t="inlineStr">
        <is>
          <t>Orlando, FL</t>
        </is>
      </c>
      <c r="C399" s="43" t="inlineStr">
        <is>
          <t>N</t>
        </is>
      </c>
      <c r="D399" s="43" t="inlineStr">
        <is>
          <t>A2R</t>
        </is>
      </c>
      <c r="E399" s="44" t="n">
        <v>28</v>
      </c>
      <c r="F399" s="44" t="n">
        <v>666</v>
      </c>
      <c r="G399" s="12" t="n">
        <v>1290.79</v>
      </c>
      <c r="H399" s="13">
        <f>IFERROR(G399/F399,"")</f>
        <v/>
      </c>
      <c r="I399" s="12" t="n">
        <v>1036.05</v>
      </c>
      <c r="J399" s="13">
        <f>IFERROR(I399/F399,"")</f>
        <v/>
      </c>
      <c r="K399" s="44" t="n">
        <v>21</v>
      </c>
      <c r="L399" s="14">
        <f>IFERROR(K399/E399,"")</f>
        <v/>
      </c>
      <c r="M399" s="44" t="n">
        <v>8</v>
      </c>
      <c r="N399" s="15">
        <f>IFERROR(G399-I399,"")</f>
        <v/>
      </c>
      <c r="O399" s="43" t="inlineStr">
        <is>
          <t>08/07/2026</t>
        </is>
      </c>
      <c r="P399" s="16">
        <f>IF(SUMIFS('2. Utility Breakdown'!$T$6:$T$2000,'2. Utility Breakdown'!$A$6:$A$2000,$A399,'2. Utility Breakdown'!$G$6:$G$2000,"Y")=0,"",IFERROR(SUMIFS('2. Utility Breakdown'!$T$6:$T$2000,'2. Utility Breakdown'!$A$6:$A$2000,$A399,'2. Utility Breakdown'!$G$6:$G$2000,"Y")/INDEX('Property List'!$B$6:$B$35,MATCH($A399,'Property List'!$A$6:$A$35,0)),""))</f>
        <v/>
      </c>
      <c r="Q399" s="12" t="n">
        <v>87.62</v>
      </c>
      <c r="R399" s="15">
        <f>IF(OR(P399="",Q399=""),"",P399-Q399)</f>
        <v/>
      </c>
      <c r="S399" s="17" t="n"/>
    </row>
    <row r="400">
      <c r="A400" s="43" t="inlineStr">
        <is>
          <t>Beverly at Lakeside</t>
        </is>
      </c>
      <c r="B400" s="43" t="inlineStr">
        <is>
          <t>Orlando, FL</t>
        </is>
      </c>
      <c r="C400" s="43" t="inlineStr">
        <is>
          <t>N</t>
        </is>
      </c>
      <c r="D400" s="43" t="inlineStr">
        <is>
          <t>A3</t>
        </is>
      </c>
      <c r="E400" s="44" t="n">
        <v>27</v>
      </c>
      <c r="F400" s="44" t="n">
        <v>764</v>
      </c>
      <c r="G400" s="12" t="n">
        <v>1309.56</v>
      </c>
      <c r="H400" s="13">
        <f>IFERROR(G400/F400,"")</f>
        <v/>
      </c>
      <c r="I400" s="12" t="n">
        <v>1078.41</v>
      </c>
      <c r="J400" s="13">
        <f>IFERROR(I400/F400,"")</f>
        <v/>
      </c>
      <c r="K400" s="44" t="n">
        <v>22</v>
      </c>
      <c r="L400" s="14">
        <f>IFERROR(K400/E400,"")</f>
        <v/>
      </c>
      <c r="M400" s="44" t="n">
        <v>4</v>
      </c>
      <c r="N400" s="15">
        <f>IFERROR(G400-I400,"")</f>
        <v/>
      </c>
      <c r="O400" s="43" t="inlineStr">
        <is>
          <t>08/07/2026</t>
        </is>
      </c>
      <c r="P400" s="16">
        <f>IF(SUMIFS('2. Utility Breakdown'!$T$6:$T$2000,'2. Utility Breakdown'!$A$6:$A$2000,$A400,'2. Utility Breakdown'!$G$6:$G$2000,"Y")=0,"",IFERROR(SUMIFS('2. Utility Breakdown'!$T$6:$T$2000,'2. Utility Breakdown'!$A$6:$A$2000,$A400,'2. Utility Breakdown'!$G$6:$G$2000,"Y")/INDEX('Property List'!$B$6:$B$35,MATCH($A400,'Property List'!$A$6:$A$35,0)),""))</f>
        <v/>
      </c>
      <c r="Q400" s="12" t="n">
        <v>87.62</v>
      </c>
      <c r="R400" s="15">
        <f>IF(OR(P400="",Q400=""),"",P400-Q400)</f>
        <v/>
      </c>
      <c r="S400" s="17" t="n"/>
    </row>
    <row r="401">
      <c r="A401" s="43" t="inlineStr">
        <is>
          <t>Beverly at Lakeside</t>
        </is>
      </c>
      <c r="B401" s="43" t="inlineStr">
        <is>
          <t>Orlando, FL</t>
        </is>
      </c>
      <c r="C401" s="43" t="inlineStr">
        <is>
          <t>N</t>
        </is>
      </c>
      <c r="D401" s="43" t="inlineStr">
        <is>
          <t>A3R</t>
        </is>
      </c>
      <c r="E401" s="44" t="n">
        <v>36</v>
      </c>
      <c r="F401" s="44" t="n">
        <v>764</v>
      </c>
      <c r="G401" s="12" t="n">
        <v>1338.17</v>
      </c>
      <c r="H401" s="13">
        <f>IFERROR(G401/F401,"")</f>
        <v/>
      </c>
      <c r="I401" s="12" t="n">
        <v>1106.35</v>
      </c>
      <c r="J401" s="13">
        <f>IFERROR(I401/F401,"")</f>
        <v/>
      </c>
      <c r="K401" s="44" t="n">
        <v>31</v>
      </c>
      <c r="L401" s="14">
        <f>IFERROR(K401/E401,"")</f>
        <v/>
      </c>
      <c r="M401" s="44" t="n">
        <v>3</v>
      </c>
      <c r="N401" s="15">
        <f>IFERROR(G401-I401,"")</f>
        <v/>
      </c>
      <c r="O401" s="43" t="inlineStr">
        <is>
          <t>08/07/2026</t>
        </is>
      </c>
      <c r="P401" s="16">
        <f>IF(SUMIFS('2. Utility Breakdown'!$T$6:$T$2000,'2. Utility Breakdown'!$A$6:$A$2000,$A401,'2. Utility Breakdown'!$G$6:$G$2000,"Y")=0,"",IFERROR(SUMIFS('2. Utility Breakdown'!$T$6:$T$2000,'2. Utility Breakdown'!$A$6:$A$2000,$A401,'2. Utility Breakdown'!$G$6:$G$2000,"Y")/INDEX('Property List'!$B$6:$B$35,MATCH($A401,'Property List'!$A$6:$A$35,0)),""))</f>
        <v/>
      </c>
      <c r="Q401" s="12" t="n">
        <v>87.62</v>
      </c>
      <c r="R401" s="15">
        <f>IF(OR(P401="",Q401=""),"",P401-Q401)</f>
        <v/>
      </c>
      <c r="S401" s="17" t="n"/>
    </row>
    <row r="402">
      <c r="A402" s="43" t="inlineStr">
        <is>
          <t>Beverly at Lakeside</t>
        </is>
      </c>
      <c r="B402" s="43" t="inlineStr">
        <is>
          <t>Orlando, FL</t>
        </is>
      </c>
      <c r="C402" s="43" t="inlineStr">
        <is>
          <t>N</t>
        </is>
      </c>
      <c r="D402" s="43" t="inlineStr">
        <is>
          <t>B3</t>
        </is>
      </c>
      <c r="E402" s="44" t="n">
        <v>22</v>
      </c>
      <c r="F402" s="44" t="n">
        <v>988</v>
      </c>
      <c r="G402" s="12" t="n">
        <v>1448.09</v>
      </c>
      <c r="H402" s="13">
        <f>IFERROR(G402/F402,"")</f>
        <v/>
      </c>
      <c r="I402" s="12" t="n">
        <v>1275.67</v>
      </c>
      <c r="J402" s="13">
        <f>IFERROR(I402/F402,"")</f>
        <v/>
      </c>
      <c r="K402" s="44" t="n">
        <v>18</v>
      </c>
      <c r="L402" s="14">
        <f>IFERROR(K402/E402,"")</f>
        <v/>
      </c>
      <c r="M402" s="44" t="n">
        <v>2</v>
      </c>
      <c r="N402" s="15">
        <f>IFERROR(G402-I402,"")</f>
        <v/>
      </c>
      <c r="O402" s="43" t="inlineStr">
        <is>
          <t>08/07/2026</t>
        </is>
      </c>
      <c r="P402" s="16">
        <f>IF(SUMIFS('2. Utility Breakdown'!$T$6:$T$2000,'2. Utility Breakdown'!$A$6:$A$2000,$A402,'2. Utility Breakdown'!$G$6:$G$2000,"Y")=0,"",IFERROR(SUMIFS('2. Utility Breakdown'!$T$6:$T$2000,'2. Utility Breakdown'!$A$6:$A$2000,$A402,'2. Utility Breakdown'!$G$6:$G$2000,"Y")/INDEX('Property List'!$B$6:$B$35,MATCH($A402,'Property List'!$A$6:$A$35,0)),""))</f>
        <v/>
      </c>
      <c r="Q402" s="12" t="n">
        <v>87.62</v>
      </c>
      <c r="R402" s="15">
        <f>IF(OR(P402="",Q402=""),"",P402-Q402)</f>
        <v/>
      </c>
      <c r="S402" s="17" t="n"/>
    </row>
    <row r="403">
      <c r="A403" s="43" t="inlineStr">
        <is>
          <t>Beverly at Lakeside</t>
        </is>
      </c>
      <c r="B403" s="43" t="inlineStr">
        <is>
          <t>Orlando, FL</t>
        </is>
      </c>
      <c r="C403" s="43" t="inlineStr">
        <is>
          <t>N</t>
        </is>
      </c>
      <c r="D403" s="43" t="inlineStr">
        <is>
          <t>B3R</t>
        </is>
      </c>
      <c r="E403" s="44" t="n">
        <v>24</v>
      </c>
      <c r="F403" s="44" t="n">
        <v>988</v>
      </c>
      <c r="G403" s="12" t="n">
        <v>1489</v>
      </c>
      <c r="H403" s="13">
        <f>IFERROR(G403/F403,"")</f>
        <v/>
      </c>
      <c r="I403" s="12" t="n">
        <v>1274.11</v>
      </c>
      <c r="J403" s="13">
        <f>IFERROR(I403/F403,"")</f>
        <v/>
      </c>
      <c r="K403" s="44" t="n">
        <v>18</v>
      </c>
      <c r="L403" s="14">
        <f>IFERROR(K403/E403,"")</f>
        <v/>
      </c>
      <c r="M403" s="44" t="n">
        <v>4</v>
      </c>
      <c r="N403" s="15">
        <f>IFERROR(G403-I403,"")</f>
        <v/>
      </c>
      <c r="O403" s="43" t="inlineStr">
        <is>
          <t>08/07/2026</t>
        </is>
      </c>
      <c r="P403" s="16">
        <f>IF(SUMIFS('2. Utility Breakdown'!$T$6:$T$2000,'2. Utility Breakdown'!$A$6:$A$2000,$A403,'2. Utility Breakdown'!$G$6:$G$2000,"Y")=0,"",IFERROR(SUMIFS('2. Utility Breakdown'!$T$6:$T$2000,'2. Utility Breakdown'!$A$6:$A$2000,$A403,'2. Utility Breakdown'!$G$6:$G$2000,"Y")/INDEX('Property List'!$B$6:$B$35,MATCH($A403,'Property List'!$A$6:$A$35,0)),""))</f>
        <v/>
      </c>
      <c r="Q403" s="12" t="n">
        <v>87.62</v>
      </c>
      <c r="R403" s="15">
        <f>IF(OR(P403="",Q403=""),"",P403-Q403)</f>
        <v/>
      </c>
      <c r="S403" s="17" t="n"/>
    </row>
    <row r="404">
      <c r="A404" s="43" t="inlineStr">
        <is>
          <t>Beverly at Lakeside</t>
        </is>
      </c>
      <c r="B404" s="43" t="inlineStr">
        <is>
          <t>Orlando, FL</t>
        </is>
      </c>
      <c r="C404" s="43" t="inlineStr">
        <is>
          <t>N</t>
        </is>
      </c>
      <c r="D404" s="43" t="inlineStr">
        <is>
          <t>C1</t>
        </is>
      </c>
      <c r="E404" s="44" t="n">
        <v>10</v>
      </c>
      <c r="F404" s="44" t="n">
        <v>1127</v>
      </c>
      <c r="G404" s="12" t="n">
        <v>1690</v>
      </c>
      <c r="H404" s="13">
        <f>IFERROR(G404/F404,"")</f>
        <v/>
      </c>
      <c r="I404" s="12" t="n">
        <v>1474.6</v>
      </c>
      <c r="J404" s="13">
        <f>IFERROR(I404/F404,"")</f>
        <v/>
      </c>
      <c r="K404" s="44" t="n">
        <v>5</v>
      </c>
      <c r="L404" s="14">
        <f>IFERROR(K404/E404,"")</f>
        <v/>
      </c>
      <c r="M404" s="44" t="n">
        <v>4</v>
      </c>
      <c r="N404" s="15">
        <f>IFERROR(G404-I404,"")</f>
        <v/>
      </c>
      <c r="O404" s="43" t="inlineStr">
        <is>
          <t>08/07/2026</t>
        </is>
      </c>
      <c r="P404" s="16">
        <f>IF(SUMIFS('2. Utility Breakdown'!$T$6:$T$2000,'2. Utility Breakdown'!$A$6:$A$2000,$A404,'2. Utility Breakdown'!$G$6:$G$2000,"Y")=0,"",IFERROR(SUMIFS('2. Utility Breakdown'!$T$6:$T$2000,'2. Utility Breakdown'!$A$6:$A$2000,$A404,'2. Utility Breakdown'!$G$6:$G$2000,"Y")/INDEX('Property List'!$B$6:$B$35,MATCH($A404,'Property List'!$A$6:$A$35,0)),""))</f>
        <v/>
      </c>
      <c r="Q404" s="12" t="n">
        <v>87.62</v>
      </c>
      <c r="R404" s="15">
        <f>IF(OR(P404="",Q404=""),"",P404-Q404)</f>
        <v/>
      </c>
      <c r="S404" s="17" t="n"/>
    </row>
    <row r="405">
      <c r="A405" s="43" t="inlineStr">
        <is>
          <t>Beverly at Lakeside</t>
        </is>
      </c>
      <c r="B405" s="43" t="inlineStr">
        <is>
          <t>Orlando, FL</t>
        </is>
      </c>
      <c r="C405" s="43" t="inlineStr">
        <is>
          <t>N</t>
        </is>
      </c>
      <c r="D405" s="43" t="inlineStr">
        <is>
          <t>C1R</t>
        </is>
      </c>
      <c r="E405" s="44" t="n">
        <v>14</v>
      </c>
      <c r="F405" s="44" t="n">
        <v>1127</v>
      </c>
      <c r="G405" s="12" t="n">
        <v>1706.86</v>
      </c>
      <c r="H405" s="13">
        <f>IFERROR(G405/F405,"")</f>
        <v/>
      </c>
      <c r="I405" s="12" t="n">
        <v>1538</v>
      </c>
      <c r="J405" s="13">
        <f>IFERROR(I405/F405,"")</f>
        <v/>
      </c>
      <c r="K405" s="44" t="n">
        <v>7</v>
      </c>
      <c r="L405" s="14">
        <f>IFERROR(K405/E405,"")</f>
        <v/>
      </c>
      <c r="M405" s="44" t="n">
        <v>6</v>
      </c>
      <c r="N405" s="15">
        <f>IFERROR(G405-I405,"")</f>
        <v/>
      </c>
      <c r="O405" s="43" t="inlineStr">
        <is>
          <t>08/07/2026</t>
        </is>
      </c>
      <c r="P405" s="16">
        <f>IF(SUMIFS('2. Utility Breakdown'!$T$6:$T$2000,'2. Utility Breakdown'!$A$6:$A$2000,$A405,'2. Utility Breakdown'!$G$6:$G$2000,"Y")=0,"",IFERROR(SUMIFS('2. Utility Breakdown'!$T$6:$T$2000,'2. Utility Breakdown'!$A$6:$A$2000,$A405,'2. Utility Breakdown'!$G$6:$G$2000,"Y")/INDEX('Property List'!$B$6:$B$35,MATCH($A405,'Property List'!$A$6:$A$35,0)),""))</f>
        <v/>
      </c>
      <c r="Q405" s="12" t="n">
        <v>87.62</v>
      </c>
      <c r="R405" s="15">
        <f>IF(OR(P405="",Q405=""),"",P405-Q405)</f>
        <v/>
      </c>
      <c r="S405" s="17" t="n"/>
    </row>
    <row r="406">
      <c r="A406" s="43" t="inlineStr">
        <is>
          <t>Beverly at Lakeside</t>
        </is>
      </c>
      <c r="B406" s="43" t="inlineStr">
        <is>
          <t>Orlando, FL</t>
        </is>
      </c>
      <c r="C406" s="43" t="inlineStr">
        <is>
          <t>N</t>
        </is>
      </c>
      <c r="D406" s="43" t="inlineStr">
        <is>
          <t>A1</t>
        </is>
      </c>
      <c r="E406" s="44" t="n">
        <v>30</v>
      </c>
      <c r="F406" s="44" t="n">
        <v>660</v>
      </c>
      <c r="G406" s="12" t="n">
        <v>1242.67</v>
      </c>
      <c r="H406" s="13">
        <f>IFERROR(G406/F406,"")</f>
        <v/>
      </c>
      <c r="I406" s="12" t="n">
        <v>996.09</v>
      </c>
      <c r="J406" s="13">
        <f>IFERROR(I406/F406,"")</f>
        <v/>
      </c>
      <c r="K406" s="44" t="n">
        <v>23</v>
      </c>
      <c r="L406" s="14">
        <f>IFERROR(K406/E406,"")</f>
        <v/>
      </c>
      <c r="M406" s="44" t="n">
        <v>8</v>
      </c>
      <c r="N406" s="15">
        <f>IFERROR(G406-I406,"")</f>
        <v/>
      </c>
      <c r="O406" s="43" t="inlineStr">
        <is>
          <t>08/07/2026</t>
        </is>
      </c>
      <c r="P406" s="16">
        <f>IF(SUMIFS('2. Utility Breakdown'!$T$6:$T$2000,'2. Utility Breakdown'!$A$6:$A$2000,$A406,'2. Utility Breakdown'!$G$6:$G$2000,"Y")=0,"",IFERROR(SUMIFS('2. Utility Breakdown'!$T$6:$T$2000,'2. Utility Breakdown'!$A$6:$A$2000,$A406,'2. Utility Breakdown'!$G$6:$G$2000,"Y")/INDEX('Property List'!$B$6:$B$35,MATCH($A406,'Property List'!$A$6:$A$35,0)),""))</f>
        <v/>
      </c>
      <c r="Q406" s="12" t="n">
        <v>87.62</v>
      </c>
      <c r="R406" s="15">
        <f>IF(OR(P406="",Q406=""),"",P406-Q406)</f>
        <v/>
      </c>
      <c r="S406" s="17" t="n"/>
    </row>
    <row r="407">
      <c r="A407" s="43" t="inlineStr">
        <is>
          <t>Beverly at Lakeside</t>
        </is>
      </c>
      <c r="B407" s="43" t="inlineStr">
        <is>
          <t>Orlando, FL</t>
        </is>
      </c>
      <c r="C407" s="43" t="inlineStr">
        <is>
          <t>N</t>
        </is>
      </c>
      <c r="D407" s="43" t="inlineStr">
        <is>
          <t>A1R</t>
        </is>
      </c>
      <c r="E407" s="44" t="n">
        <v>28</v>
      </c>
      <c r="F407" s="44" t="n">
        <v>660</v>
      </c>
      <c r="G407" s="12" t="n">
        <v>1275.79</v>
      </c>
      <c r="H407" s="13">
        <f>IFERROR(G407/F407,"")</f>
        <v/>
      </c>
      <c r="I407" s="12" t="n">
        <v>1063.57</v>
      </c>
      <c r="J407" s="13">
        <f>IFERROR(I407/F407,"")</f>
        <v/>
      </c>
      <c r="K407" s="44" t="n">
        <v>21</v>
      </c>
      <c r="L407" s="14">
        <f>IFERROR(K407/E407,"")</f>
        <v/>
      </c>
      <c r="M407" s="44" t="n">
        <v>8</v>
      </c>
      <c r="N407" s="15">
        <f>IFERROR(G407-I407,"")</f>
        <v/>
      </c>
      <c r="O407" s="43" t="inlineStr">
        <is>
          <t>08/07/2026</t>
        </is>
      </c>
      <c r="P407" s="16">
        <f>IF(SUMIFS('2. Utility Breakdown'!$T$6:$T$2000,'2. Utility Breakdown'!$A$6:$A$2000,$A407,'2. Utility Breakdown'!$G$6:$G$2000,"Y")=0,"",IFERROR(SUMIFS('2. Utility Breakdown'!$T$6:$T$2000,'2. Utility Breakdown'!$A$6:$A$2000,$A407,'2. Utility Breakdown'!$G$6:$G$2000,"Y")/INDEX('Property List'!$B$6:$B$35,MATCH($A407,'Property List'!$A$6:$A$35,0)),""))</f>
        <v/>
      </c>
      <c r="Q407" s="12" t="n">
        <v>87.62</v>
      </c>
      <c r="R407" s="15">
        <f>IF(OR(P407="",Q407=""),"",P407-Q407)</f>
        <v/>
      </c>
      <c r="S407" s="17" t="n"/>
    </row>
    <row r="408">
      <c r="A408" s="43" t="inlineStr">
        <is>
          <t>Beverly at Lakeside</t>
        </is>
      </c>
      <c r="B408" s="43" t="inlineStr">
        <is>
          <t>Orlando, FL</t>
        </is>
      </c>
      <c r="C408" s="43" t="inlineStr">
        <is>
          <t>N</t>
        </is>
      </c>
      <c r="D408" s="43" t="inlineStr">
        <is>
          <t>A2</t>
        </is>
      </c>
      <c r="E408" s="44" t="n">
        <v>27</v>
      </c>
      <c r="F408" s="44" t="n">
        <v>666</v>
      </c>
      <c r="G408" s="12" t="n">
        <v>1263</v>
      </c>
      <c r="H408" s="13">
        <f>IFERROR(G408/F408,"")</f>
        <v/>
      </c>
      <c r="I408" s="12" t="n">
        <v>1024.29</v>
      </c>
      <c r="J408" s="13">
        <f>IFERROR(I408/F408,"")</f>
        <v/>
      </c>
      <c r="K408" s="44" t="n">
        <v>21</v>
      </c>
      <c r="L408" s="14">
        <f>IFERROR(K408/E408,"")</f>
        <v/>
      </c>
      <c r="M408" s="44" t="n">
        <v>6</v>
      </c>
      <c r="N408" s="15">
        <f>IFERROR(G408-I408,"")</f>
        <v/>
      </c>
      <c r="O408" s="43" t="inlineStr">
        <is>
          <t>08/07/2026</t>
        </is>
      </c>
      <c r="P408" s="16">
        <f>IF(SUMIFS('2. Utility Breakdown'!$T$6:$T$2000,'2. Utility Breakdown'!$A$6:$A$2000,$A408,'2. Utility Breakdown'!$G$6:$G$2000,"Y")=0,"",IFERROR(SUMIFS('2. Utility Breakdown'!$T$6:$T$2000,'2. Utility Breakdown'!$A$6:$A$2000,$A408,'2. Utility Breakdown'!$G$6:$G$2000,"Y")/INDEX('Property List'!$B$6:$B$35,MATCH($A408,'Property List'!$A$6:$A$35,0)),""))</f>
        <v/>
      </c>
      <c r="Q408" s="12" t="n">
        <v>87.62</v>
      </c>
      <c r="R408" s="15">
        <f>IF(OR(P408="",Q408=""),"",P408-Q408)</f>
        <v/>
      </c>
      <c r="S408" s="17" t="n"/>
    </row>
    <row r="409">
      <c r="A409" s="9" t="inlineStr">
        <is>
          <t>Beverly at Lakeside</t>
        </is>
      </c>
      <c r="B409" s="11" t="n"/>
      <c r="C409" s="11" t="n"/>
      <c r="D409" s="9" t="inlineStr">
        <is>
          <t>Property Total</t>
        </is>
      </c>
      <c r="E409" s="10">
        <f>SUM(E395:E408)</f>
        <v/>
      </c>
      <c r="F409" s="10">
        <f>IFERROR(SUMPRODUCT(E395:E408,F395:F408)/E409,"")</f>
        <v/>
      </c>
      <c r="G409" s="18">
        <f>IFERROR(SUMPRODUCT(E395:E408,G395:G408)/E409,"")</f>
        <v/>
      </c>
      <c r="H409" s="19">
        <f>IFERROR(G409/F409,"")</f>
        <v/>
      </c>
      <c r="I409" s="18">
        <f>IFERROR(SUMPRODUCT(E395:E408,I395:I408)/E409,"")</f>
        <v/>
      </c>
      <c r="J409" s="19">
        <f>IFERROR(I409/F409,"")</f>
        <v/>
      </c>
      <c r="K409" s="10">
        <f>SUM(K395:K408)</f>
        <v/>
      </c>
      <c r="L409" s="20">
        <f>IFERROR(K409/E409,"")</f>
        <v/>
      </c>
      <c r="M409" s="10">
        <f>SUM(M395:M408)</f>
        <v/>
      </c>
      <c r="N409" s="18">
        <f>IFERROR(G409-I409,"")</f>
        <v/>
      </c>
      <c r="O409" s="11" t="n"/>
      <c r="P409" s="21">
        <f>P408</f>
        <v/>
      </c>
      <c r="Q409" s="21">
        <f>Q408</f>
        <v/>
      </c>
      <c r="R409" s="18">
        <f>IF(OR(P409="",Q409=""),"",P409-Q409)</f>
        <v/>
      </c>
      <c r="S409" s="11" t="n"/>
    </row>
    <row r="410">
      <c r="A410" s="43" t="inlineStr">
        <is>
          <t>Caden at Lakeside</t>
        </is>
      </c>
      <c r="B410" s="43" t="inlineStr">
        <is>
          <t>Orlando, FL</t>
        </is>
      </c>
      <c r="C410" s="43" t="inlineStr">
        <is>
          <t>N</t>
        </is>
      </c>
      <c r="D410" s="43" t="inlineStr">
        <is>
          <t>A1</t>
        </is>
      </c>
      <c r="E410" s="44" t="n">
        <v>99</v>
      </c>
      <c r="F410" s="44" t="n">
        <v>600</v>
      </c>
      <c r="G410" s="12" t="n">
        <v>1212.15</v>
      </c>
      <c r="H410" s="13">
        <f>IFERROR(G410/F410,"")</f>
        <v/>
      </c>
      <c r="I410" s="12" t="n">
        <v>1033.26</v>
      </c>
      <c r="J410" s="13">
        <f>IFERROR(I410/F410,"")</f>
        <v/>
      </c>
      <c r="K410" s="44" t="n">
        <v>43</v>
      </c>
      <c r="L410" s="14">
        <f>IFERROR(K410/E410,"")</f>
        <v/>
      </c>
      <c r="M410" s="44" t="n">
        <v>44</v>
      </c>
      <c r="N410" s="15">
        <f>IFERROR(G410-I410,"")</f>
        <v/>
      </c>
      <c r="O410" s="43" t="inlineStr">
        <is>
          <t>08/07/2026</t>
        </is>
      </c>
      <c r="P410" s="16">
        <f>IF(SUMIFS('2. Utility Breakdown'!$T$6:$T$2000,'2. Utility Breakdown'!$A$6:$A$2000,$A410,'2. Utility Breakdown'!$G$6:$G$2000,"Y")=0,"",IFERROR(SUMIFS('2. Utility Breakdown'!$T$6:$T$2000,'2. Utility Breakdown'!$A$6:$A$2000,$A410,'2. Utility Breakdown'!$G$6:$G$2000,"Y")/INDEX('Property List'!$B$6:$B$35,MATCH($A410,'Property List'!$A$6:$A$35,0)),""))</f>
        <v/>
      </c>
      <c r="Q410" s="12" t="n">
        <v>87.59999999999999</v>
      </c>
      <c r="R410" s="15">
        <f>IF(OR(P410="",Q410=""),"",P410-Q410)</f>
        <v/>
      </c>
      <c r="S410" s="17" t="n"/>
    </row>
    <row r="411">
      <c r="A411" s="43" t="inlineStr">
        <is>
          <t>Caden at Lakeside</t>
        </is>
      </c>
      <c r="B411" s="43" t="inlineStr">
        <is>
          <t>Orlando, FL</t>
        </is>
      </c>
      <c r="C411" s="43" t="inlineStr">
        <is>
          <t>N</t>
        </is>
      </c>
      <c r="D411" s="43" t="inlineStr">
        <is>
          <t>A1R</t>
        </is>
      </c>
      <c r="E411" s="44" t="n">
        <v>79</v>
      </c>
      <c r="F411" s="44" t="n">
        <v>600</v>
      </c>
      <c r="G411" s="12" t="n">
        <v>1262.7</v>
      </c>
      <c r="H411" s="13">
        <f>IFERROR(G411/F411,"")</f>
        <v/>
      </c>
      <c r="I411" s="12" t="n">
        <v>1048.83</v>
      </c>
      <c r="J411" s="13">
        <f>IFERROR(I411/F411,"")</f>
        <v/>
      </c>
      <c r="K411" s="44" t="n">
        <v>41</v>
      </c>
      <c r="L411" s="14">
        <f>IFERROR(K411/E411,"")</f>
        <v/>
      </c>
      <c r="M411" s="44" t="n">
        <v>27</v>
      </c>
      <c r="N411" s="15">
        <f>IFERROR(G411-I411,"")</f>
        <v/>
      </c>
      <c r="O411" s="43" t="inlineStr">
        <is>
          <t>08/07/2026</t>
        </is>
      </c>
      <c r="P411" s="16">
        <f>IF(SUMIFS('2. Utility Breakdown'!$T$6:$T$2000,'2. Utility Breakdown'!$A$6:$A$2000,$A411,'2. Utility Breakdown'!$G$6:$G$2000,"Y")=0,"",IFERROR(SUMIFS('2. Utility Breakdown'!$T$6:$T$2000,'2. Utility Breakdown'!$A$6:$A$2000,$A411,'2. Utility Breakdown'!$G$6:$G$2000,"Y")/INDEX('Property List'!$B$6:$B$35,MATCH($A411,'Property List'!$A$6:$A$35,0)),""))</f>
        <v/>
      </c>
      <c r="Q411" s="12" t="n">
        <v>87.59999999999999</v>
      </c>
      <c r="R411" s="15">
        <f>IF(OR(P411="",Q411=""),"",P411-Q411)</f>
        <v/>
      </c>
      <c r="S411" s="17" t="n"/>
    </row>
    <row r="412">
      <c r="A412" s="43" t="inlineStr">
        <is>
          <t>Caden at Lakeside</t>
        </is>
      </c>
      <c r="B412" s="43" t="inlineStr">
        <is>
          <t>Orlando, FL</t>
        </is>
      </c>
      <c r="C412" s="43" t="inlineStr">
        <is>
          <t>N</t>
        </is>
      </c>
      <c r="D412" s="43" t="inlineStr">
        <is>
          <t>A2</t>
        </is>
      </c>
      <c r="E412" s="44" t="n">
        <v>144</v>
      </c>
      <c r="F412" s="44" t="n">
        <v>650</v>
      </c>
      <c r="G412" s="12" t="n">
        <v>1237.44</v>
      </c>
      <c r="H412" s="13">
        <f>IFERROR(G412/F412,"")</f>
        <v/>
      </c>
      <c r="I412" s="12" t="n">
        <v>1025.51</v>
      </c>
      <c r="J412" s="13">
        <f>IFERROR(I412/F412,"")</f>
        <v/>
      </c>
      <c r="K412" s="44" t="n">
        <v>75</v>
      </c>
      <c r="L412" s="14">
        <f>IFERROR(K412/E412,"")</f>
        <v/>
      </c>
      <c r="M412" s="44" t="n">
        <v>50</v>
      </c>
      <c r="N412" s="15">
        <f>IFERROR(G412-I412,"")</f>
        <v/>
      </c>
      <c r="O412" s="43" t="inlineStr">
        <is>
          <t>08/07/2026</t>
        </is>
      </c>
      <c r="P412" s="16">
        <f>IF(SUMIFS('2. Utility Breakdown'!$T$6:$T$2000,'2. Utility Breakdown'!$A$6:$A$2000,$A412,'2. Utility Breakdown'!$G$6:$G$2000,"Y")=0,"",IFERROR(SUMIFS('2. Utility Breakdown'!$T$6:$T$2000,'2. Utility Breakdown'!$A$6:$A$2000,$A412,'2. Utility Breakdown'!$G$6:$G$2000,"Y")/INDEX('Property List'!$B$6:$B$35,MATCH($A412,'Property List'!$A$6:$A$35,0)),""))</f>
        <v/>
      </c>
      <c r="Q412" s="12" t="n">
        <v>87.59999999999999</v>
      </c>
      <c r="R412" s="15">
        <f>IF(OR(P412="",Q412=""),"",P412-Q412)</f>
        <v/>
      </c>
      <c r="S412" s="17" t="n"/>
    </row>
    <row r="413">
      <c r="A413" s="43" t="inlineStr">
        <is>
          <t>Caden at Lakeside</t>
        </is>
      </c>
      <c r="B413" s="43" t="inlineStr">
        <is>
          <t>Orlando, FL</t>
        </is>
      </c>
      <c r="C413" s="43" t="inlineStr">
        <is>
          <t>N</t>
        </is>
      </c>
      <c r="D413" s="43" t="inlineStr">
        <is>
          <t>A2R</t>
        </is>
      </c>
      <c r="E413" s="44" t="n">
        <v>102</v>
      </c>
      <c r="F413" s="44" t="n">
        <v>650</v>
      </c>
      <c r="G413" s="12" t="n">
        <v>1278.29</v>
      </c>
      <c r="H413" s="13">
        <f>IFERROR(G413/F413,"")</f>
        <v/>
      </c>
      <c r="I413" s="12" t="n">
        <v>1043.17</v>
      </c>
      <c r="J413" s="13">
        <f>IFERROR(I413/F413,"")</f>
        <v/>
      </c>
      <c r="K413" s="44" t="n">
        <v>53</v>
      </c>
      <c r="L413" s="14">
        <f>IFERROR(K413/E413,"")</f>
        <v/>
      </c>
      <c r="M413" s="44" t="n">
        <v>39</v>
      </c>
      <c r="N413" s="15">
        <f>IFERROR(G413-I413,"")</f>
        <v/>
      </c>
      <c r="O413" s="43" t="inlineStr">
        <is>
          <t>08/07/2026</t>
        </is>
      </c>
      <c r="P413" s="16">
        <f>IF(SUMIFS('2. Utility Breakdown'!$T$6:$T$2000,'2. Utility Breakdown'!$A$6:$A$2000,$A413,'2. Utility Breakdown'!$G$6:$G$2000,"Y")=0,"",IFERROR(SUMIFS('2. Utility Breakdown'!$T$6:$T$2000,'2. Utility Breakdown'!$A$6:$A$2000,$A413,'2. Utility Breakdown'!$G$6:$G$2000,"Y")/INDEX('Property List'!$B$6:$B$35,MATCH($A413,'Property List'!$A$6:$A$35,0)),""))</f>
        <v/>
      </c>
      <c r="Q413" s="12" t="n">
        <v>87.59999999999999</v>
      </c>
      <c r="R413" s="15">
        <f>IF(OR(P413="",Q413=""),"",P413-Q413)</f>
        <v/>
      </c>
      <c r="S413" s="17" t="n"/>
    </row>
    <row r="414">
      <c r="A414" s="43" t="inlineStr">
        <is>
          <t>Caden at Lakeside</t>
        </is>
      </c>
      <c r="B414" s="43" t="inlineStr">
        <is>
          <t>Orlando, FL</t>
        </is>
      </c>
      <c r="C414" s="43" t="inlineStr">
        <is>
          <t>N</t>
        </is>
      </c>
      <c r="D414" s="43" t="inlineStr">
        <is>
          <t>B1</t>
        </is>
      </c>
      <c r="E414" s="44" t="n">
        <v>59</v>
      </c>
      <c r="F414" s="44" t="n">
        <v>800</v>
      </c>
      <c r="G414" s="12" t="n">
        <v>1372.08</v>
      </c>
      <c r="H414" s="13">
        <f>IFERROR(G414/F414,"")</f>
        <v/>
      </c>
      <c r="I414" s="12" t="n">
        <v>1163.98</v>
      </c>
      <c r="J414" s="13">
        <f>IFERROR(I414/F414,"")</f>
        <v/>
      </c>
      <c r="K414" s="44" t="n">
        <v>45</v>
      </c>
      <c r="L414" s="14">
        <f>IFERROR(K414/E414,"")</f>
        <v/>
      </c>
      <c r="M414" s="44" t="n">
        <v>7</v>
      </c>
      <c r="N414" s="15">
        <f>IFERROR(G414-I414,"")</f>
        <v/>
      </c>
      <c r="O414" s="43" t="inlineStr">
        <is>
          <t>08/07/2026</t>
        </is>
      </c>
      <c r="P414" s="16">
        <f>IF(SUMIFS('2. Utility Breakdown'!$T$6:$T$2000,'2. Utility Breakdown'!$A$6:$A$2000,$A414,'2. Utility Breakdown'!$G$6:$G$2000,"Y")=0,"",IFERROR(SUMIFS('2. Utility Breakdown'!$T$6:$T$2000,'2. Utility Breakdown'!$A$6:$A$2000,$A414,'2. Utility Breakdown'!$G$6:$G$2000,"Y")/INDEX('Property List'!$B$6:$B$35,MATCH($A414,'Property List'!$A$6:$A$35,0)),""))</f>
        <v/>
      </c>
      <c r="Q414" s="12" t="n">
        <v>87.59999999999999</v>
      </c>
      <c r="R414" s="15">
        <f>IF(OR(P414="",Q414=""),"",P414-Q414)</f>
        <v/>
      </c>
      <c r="S414" s="17" t="n"/>
    </row>
    <row r="415">
      <c r="A415" s="43" t="inlineStr">
        <is>
          <t>Caden at Lakeside</t>
        </is>
      </c>
      <c r="B415" s="43" t="inlineStr">
        <is>
          <t>Orlando, FL</t>
        </is>
      </c>
      <c r="C415" s="43" t="inlineStr">
        <is>
          <t>N</t>
        </is>
      </c>
      <c r="D415" s="43" t="inlineStr">
        <is>
          <t>B1R</t>
        </is>
      </c>
      <c r="E415" s="44" t="n">
        <v>37</v>
      </c>
      <c r="F415" s="44" t="n">
        <v>800</v>
      </c>
      <c r="G415" s="12" t="n">
        <v>1388.41</v>
      </c>
      <c r="H415" s="13">
        <f>IFERROR(G415/F415,"")</f>
        <v/>
      </c>
      <c r="I415" s="12" t="n">
        <v>1207.41</v>
      </c>
      <c r="J415" s="13">
        <f>IFERROR(I415/F415,"")</f>
        <v/>
      </c>
      <c r="K415" s="44" t="n">
        <v>29</v>
      </c>
      <c r="L415" s="14">
        <f>IFERROR(K415/E415,"")</f>
        <v/>
      </c>
      <c r="M415" s="44" t="n">
        <v>5</v>
      </c>
      <c r="N415" s="15">
        <f>IFERROR(G415-I415,"")</f>
        <v/>
      </c>
      <c r="O415" s="43" t="inlineStr">
        <is>
          <t>08/07/2026</t>
        </is>
      </c>
      <c r="P415" s="16">
        <f>IF(SUMIFS('2. Utility Breakdown'!$T$6:$T$2000,'2. Utility Breakdown'!$A$6:$A$2000,$A415,'2. Utility Breakdown'!$G$6:$G$2000,"Y")=0,"",IFERROR(SUMIFS('2. Utility Breakdown'!$T$6:$T$2000,'2. Utility Breakdown'!$A$6:$A$2000,$A415,'2. Utility Breakdown'!$G$6:$G$2000,"Y")/INDEX('Property List'!$B$6:$B$35,MATCH($A415,'Property List'!$A$6:$A$35,0)),""))</f>
        <v/>
      </c>
      <c r="Q415" s="12" t="n">
        <v>87.59999999999999</v>
      </c>
      <c r="R415" s="15">
        <f>IF(OR(P415="",Q415=""),"",P415-Q415)</f>
        <v/>
      </c>
      <c r="S415" s="17" t="n"/>
    </row>
    <row r="416">
      <c r="A416" s="43" t="inlineStr">
        <is>
          <t>Caden at Lakeside</t>
        </is>
      </c>
      <c r="B416" s="43" t="inlineStr">
        <is>
          <t>Orlando, FL</t>
        </is>
      </c>
      <c r="C416" s="43" t="inlineStr">
        <is>
          <t>N</t>
        </is>
      </c>
      <c r="D416" s="43" t="inlineStr">
        <is>
          <t>B2</t>
        </is>
      </c>
      <c r="E416" s="44" t="n">
        <v>81</v>
      </c>
      <c r="F416" s="44" t="n">
        <v>830</v>
      </c>
      <c r="G416" s="12" t="n">
        <v>1372.06</v>
      </c>
      <c r="H416" s="13">
        <f>IFERROR(G416/F416,"")</f>
        <v/>
      </c>
      <c r="I416" s="12" t="n">
        <v>1209.72</v>
      </c>
      <c r="J416" s="13">
        <f>IFERROR(I416/F416,"")</f>
        <v/>
      </c>
      <c r="K416" s="44" t="n">
        <v>57</v>
      </c>
      <c r="L416" s="14">
        <f>IFERROR(K416/E416,"")</f>
        <v/>
      </c>
      <c r="M416" s="44" t="n">
        <v>20</v>
      </c>
      <c r="N416" s="15">
        <f>IFERROR(G416-I416,"")</f>
        <v/>
      </c>
      <c r="O416" s="43" t="inlineStr">
        <is>
          <t>08/07/2026</t>
        </is>
      </c>
      <c r="P416" s="16">
        <f>IF(SUMIFS('2. Utility Breakdown'!$T$6:$T$2000,'2. Utility Breakdown'!$A$6:$A$2000,$A416,'2. Utility Breakdown'!$G$6:$G$2000,"Y")=0,"",IFERROR(SUMIFS('2. Utility Breakdown'!$T$6:$T$2000,'2. Utility Breakdown'!$A$6:$A$2000,$A416,'2. Utility Breakdown'!$G$6:$G$2000,"Y")/INDEX('Property List'!$B$6:$B$35,MATCH($A416,'Property List'!$A$6:$A$35,0)),""))</f>
        <v/>
      </c>
      <c r="Q416" s="12" t="n">
        <v>87.59999999999999</v>
      </c>
      <c r="R416" s="15">
        <f>IF(OR(P416="",Q416=""),"",P416-Q416)</f>
        <v/>
      </c>
      <c r="S416" s="17" t="n"/>
    </row>
    <row r="417">
      <c r="A417" s="43" t="inlineStr">
        <is>
          <t>Caden at Lakeside</t>
        </is>
      </c>
      <c r="B417" s="43" t="inlineStr">
        <is>
          <t>Orlando, FL</t>
        </is>
      </c>
      <c r="C417" s="43" t="inlineStr">
        <is>
          <t>N</t>
        </is>
      </c>
      <c r="D417" s="43" t="inlineStr">
        <is>
          <t>B2R</t>
        </is>
      </c>
      <c r="E417" s="44" t="n">
        <v>31</v>
      </c>
      <c r="F417" s="44" t="n">
        <v>830</v>
      </c>
      <c r="G417" s="12" t="n">
        <v>1388.81</v>
      </c>
      <c r="H417" s="13">
        <f>IFERROR(G417/F417,"")</f>
        <v/>
      </c>
      <c r="I417" s="12" t="n">
        <v>1210.44</v>
      </c>
      <c r="J417" s="13">
        <f>IFERROR(I417/F417,"")</f>
        <v/>
      </c>
      <c r="K417" s="44" t="n">
        <v>27</v>
      </c>
      <c r="L417" s="14">
        <f>IFERROR(K417/E417,"")</f>
        <v/>
      </c>
      <c r="M417" s="44" t="n">
        <v>4</v>
      </c>
      <c r="N417" s="15">
        <f>IFERROR(G417-I417,"")</f>
        <v/>
      </c>
      <c r="O417" s="43" t="inlineStr">
        <is>
          <t>08/07/2026</t>
        </is>
      </c>
      <c r="P417" s="16">
        <f>IF(SUMIFS('2. Utility Breakdown'!$T$6:$T$2000,'2. Utility Breakdown'!$A$6:$A$2000,$A417,'2. Utility Breakdown'!$G$6:$G$2000,"Y")=0,"",IFERROR(SUMIFS('2. Utility Breakdown'!$T$6:$T$2000,'2. Utility Breakdown'!$A$6:$A$2000,$A417,'2. Utility Breakdown'!$G$6:$G$2000,"Y")/INDEX('Property List'!$B$6:$B$35,MATCH($A417,'Property List'!$A$6:$A$35,0)),""))</f>
        <v/>
      </c>
      <c r="Q417" s="12" t="n">
        <v>87.59999999999999</v>
      </c>
      <c r="R417" s="15">
        <f>IF(OR(P417="",Q417=""),"",P417-Q417)</f>
        <v/>
      </c>
      <c r="S417" s="17" t="n"/>
    </row>
    <row r="418">
      <c r="A418" s="43" t="inlineStr">
        <is>
          <t>Caden at Lakeside</t>
        </is>
      </c>
      <c r="B418" s="43" t="inlineStr">
        <is>
          <t>Orlando, FL</t>
        </is>
      </c>
      <c r="C418" s="43" t="inlineStr">
        <is>
          <t>N</t>
        </is>
      </c>
      <c r="D418" s="43" t="inlineStr">
        <is>
          <t>B3</t>
        </is>
      </c>
      <c r="E418" s="44" t="n">
        <v>26</v>
      </c>
      <c r="F418" s="44" t="n">
        <v>954</v>
      </c>
      <c r="G418" s="12" t="n">
        <v>1423.38</v>
      </c>
      <c r="H418" s="13">
        <f>IFERROR(G418/F418,"")</f>
        <v/>
      </c>
      <c r="I418" s="12" t="n">
        <v>1283.76</v>
      </c>
      <c r="J418" s="13">
        <f>IFERROR(I418/F418,"")</f>
        <v/>
      </c>
      <c r="K418" s="44" t="n">
        <v>17</v>
      </c>
      <c r="L418" s="14">
        <f>IFERROR(K418/E418,"")</f>
        <v/>
      </c>
      <c r="M418" s="44" t="n">
        <v>8</v>
      </c>
      <c r="N418" s="15">
        <f>IFERROR(G418-I418,"")</f>
        <v/>
      </c>
      <c r="O418" s="43" t="inlineStr">
        <is>
          <t>08/07/2026</t>
        </is>
      </c>
      <c r="P418" s="16">
        <f>IF(SUMIFS('2. Utility Breakdown'!$T$6:$T$2000,'2. Utility Breakdown'!$A$6:$A$2000,$A418,'2. Utility Breakdown'!$G$6:$G$2000,"Y")=0,"",IFERROR(SUMIFS('2. Utility Breakdown'!$T$6:$T$2000,'2. Utility Breakdown'!$A$6:$A$2000,$A418,'2. Utility Breakdown'!$G$6:$G$2000,"Y")/INDEX('Property List'!$B$6:$B$35,MATCH($A418,'Property List'!$A$6:$A$35,0)),""))</f>
        <v/>
      </c>
      <c r="Q418" s="12" t="n">
        <v>87.59999999999999</v>
      </c>
      <c r="R418" s="15">
        <f>IF(OR(P418="",Q418=""),"",P418-Q418)</f>
        <v/>
      </c>
      <c r="S418" s="17" t="n"/>
    </row>
    <row r="419">
      <c r="A419" s="43" t="inlineStr">
        <is>
          <t>Caden at Lakeside</t>
        </is>
      </c>
      <c r="B419" s="43" t="inlineStr">
        <is>
          <t>Orlando, FL</t>
        </is>
      </c>
      <c r="C419" s="43" t="inlineStr">
        <is>
          <t>N</t>
        </is>
      </c>
      <c r="D419" s="43" t="inlineStr">
        <is>
          <t>B3R</t>
        </is>
      </c>
      <c r="E419" s="44" t="n">
        <v>14</v>
      </c>
      <c r="F419" s="44" t="n">
        <v>954</v>
      </c>
      <c r="G419" s="12" t="n">
        <v>1447.29</v>
      </c>
      <c r="H419" s="13">
        <f>IFERROR(G419/F419,"")</f>
        <v/>
      </c>
      <c r="I419" s="12" t="n">
        <v>1286.5</v>
      </c>
      <c r="J419" s="13">
        <f>IFERROR(I419/F419,"")</f>
        <v/>
      </c>
      <c r="K419" s="44" t="n">
        <v>12</v>
      </c>
      <c r="L419" s="14">
        <f>IFERROR(K419/E419,"")</f>
        <v/>
      </c>
      <c r="M419" s="44" t="n">
        <v>3</v>
      </c>
      <c r="N419" s="15">
        <f>IFERROR(G419-I419,"")</f>
        <v/>
      </c>
      <c r="O419" s="43" t="inlineStr">
        <is>
          <t>08/07/2026</t>
        </is>
      </c>
      <c r="P419" s="16">
        <f>IF(SUMIFS('2. Utility Breakdown'!$T$6:$T$2000,'2. Utility Breakdown'!$A$6:$A$2000,$A419,'2. Utility Breakdown'!$G$6:$G$2000,"Y")=0,"",IFERROR(SUMIFS('2. Utility Breakdown'!$T$6:$T$2000,'2. Utility Breakdown'!$A$6:$A$2000,$A419,'2. Utility Breakdown'!$G$6:$G$2000,"Y")/INDEX('Property List'!$B$6:$B$35,MATCH($A419,'Property List'!$A$6:$A$35,0)),""))</f>
        <v/>
      </c>
      <c r="Q419" s="12" t="n">
        <v>87.59999999999999</v>
      </c>
      <c r="R419" s="15">
        <f>IF(OR(P419="",Q419=""),"",P419-Q419)</f>
        <v/>
      </c>
      <c r="S419" s="17" t="n"/>
    </row>
    <row r="420">
      <c r="A420" s="43" t="inlineStr">
        <is>
          <t>Caden at Lakeside</t>
        </is>
      </c>
      <c r="B420" s="43" t="inlineStr">
        <is>
          <t>Orlando, FL</t>
        </is>
      </c>
      <c r="C420" s="43" t="inlineStr">
        <is>
          <t>N</t>
        </is>
      </c>
      <c r="D420" s="43" t="inlineStr">
        <is>
          <t>B4</t>
        </is>
      </c>
      <c r="E420" s="44" t="n">
        <v>4</v>
      </c>
      <c r="F420" s="44" t="n">
        <v>900</v>
      </c>
      <c r="G420" s="12" t="n">
        <v>1445.5</v>
      </c>
      <c r="H420" s="13">
        <f>IFERROR(G420/F420,"")</f>
        <v/>
      </c>
      <c r="I420" s="12" t="n">
        <v>1246</v>
      </c>
      <c r="J420" s="13">
        <f>IFERROR(I420/F420,"")</f>
        <v/>
      </c>
      <c r="K420" s="44" t="n">
        <v>3</v>
      </c>
      <c r="L420" s="14">
        <f>IFERROR(K420/E420,"")</f>
        <v/>
      </c>
      <c r="M420" s="44" t="n">
        <v>1</v>
      </c>
      <c r="N420" s="15">
        <f>IFERROR(G420-I420,"")</f>
        <v/>
      </c>
      <c r="O420" s="43" t="inlineStr">
        <is>
          <t>08/07/2026</t>
        </is>
      </c>
      <c r="P420" s="16">
        <f>IF(SUMIFS('2. Utility Breakdown'!$T$6:$T$2000,'2. Utility Breakdown'!$A$6:$A$2000,$A420,'2. Utility Breakdown'!$G$6:$G$2000,"Y")=0,"",IFERROR(SUMIFS('2. Utility Breakdown'!$T$6:$T$2000,'2. Utility Breakdown'!$A$6:$A$2000,$A420,'2. Utility Breakdown'!$G$6:$G$2000,"Y")/INDEX('Property List'!$B$6:$B$35,MATCH($A420,'Property List'!$A$6:$A$35,0)),""))</f>
        <v/>
      </c>
      <c r="Q420" s="12" t="n">
        <v>87.59999999999999</v>
      </c>
      <c r="R420" s="15">
        <f>IF(OR(P420="",Q420=""),"",P420-Q420)</f>
        <v/>
      </c>
      <c r="S420" s="17" t="n"/>
    </row>
    <row r="421">
      <c r="A421" s="43" t="inlineStr">
        <is>
          <t>Caden at Lakeside</t>
        </is>
      </c>
      <c r="B421" s="43" t="inlineStr">
        <is>
          <t>Orlando, FL</t>
        </is>
      </c>
      <c r="C421" s="43" t="inlineStr">
        <is>
          <t>N</t>
        </is>
      </c>
      <c r="D421" s="43" t="inlineStr">
        <is>
          <t>B4R</t>
        </is>
      </c>
      <c r="E421" s="44" t="n">
        <v>4</v>
      </c>
      <c r="F421" s="44" t="n">
        <v>900</v>
      </c>
      <c r="G421" s="12" t="n">
        <v>1478</v>
      </c>
      <c r="H421" s="13">
        <f>IFERROR(G421/F421,"")</f>
        <v/>
      </c>
      <c r="I421" s="12" t="n">
        <v>1362.5</v>
      </c>
      <c r="J421" s="13">
        <f>IFERROR(I421/F421,"")</f>
        <v/>
      </c>
      <c r="K421" s="44" t="n">
        <v>4</v>
      </c>
      <c r="L421" s="14">
        <f>IFERROR(K421/E421,"")</f>
        <v/>
      </c>
      <c r="M421" s="44" t="n">
        <v>0</v>
      </c>
      <c r="N421" s="15">
        <f>IFERROR(G421-I421,"")</f>
        <v/>
      </c>
      <c r="O421" s="43" t="inlineStr">
        <is>
          <t>08/07/2026</t>
        </is>
      </c>
      <c r="P421" s="16">
        <f>IF(SUMIFS('2. Utility Breakdown'!$T$6:$T$2000,'2. Utility Breakdown'!$A$6:$A$2000,$A421,'2. Utility Breakdown'!$G$6:$G$2000,"Y")=0,"",IFERROR(SUMIFS('2. Utility Breakdown'!$T$6:$T$2000,'2. Utility Breakdown'!$A$6:$A$2000,$A421,'2. Utility Breakdown'!$G$6:$G$2000,"Y")/INDEX('Property List'!$B$6:$B$35,MATCH($A421,'Property List'!$A$6:$A$35,0)),""))</f>
        <v/>
      </c>
      <c r="Q421" s="12" t="n">
        <v>87.59999999999999</v>
      </c>
      <c r="R421" s="15">
        <f>IF(OR(P421="",Q421=""),"",P421-Q421)</f>
        <v/>
      </c>
      <c r="S421" s="17" t="n"/>
    </row>
    <row r="422">
      <c r="A422" s="43" t="inlineStr">
        <is>
          <t>Caden at Lakeside</t>
        </is>
      </c>
      <c r="B422" s="43" t="inlineStr">
        <is>
          <t>Orlando, FL</t>
        </is>
      </c>
      <c r="C422" s="43" t="inlineStr">
        <is>
          <t>N</t>
        </is>
      </c>
      <c r="D422" s="43" t="inlineStr">
        <is>
          <t>B5</t>
        </is>
      </c>
      <c r="E422" s="44" t="n">
        <v>5</v>
      </c>
      <c r="F422" s="44" t="n">
        <v>868</v>
      </c>
      <c r="G422" s="12" t="n">
        <v>1483</v>
      </c>
      <c r="H422" s="13">
        <f>IFERROR(G422/F422,"")</f>
        <v/>
      </c>
      <c r="I422" s="12" t="n">
        <v>1374.6</v>
      </c>
      <c r="J422" s="13">
        <f>IFERROR(I422/F422,"")</f>
        <v/>
      </c>
      <c r="K422" s="44" t="n">
        <v>5</v>
      </c>
      <c r="L422" s="14">
        <f>IFERROR(K422/E422,"")</f>
        <v/>
      </c>
      <c r="M422" s="44" t="n">
        <v>0</v>
      </c>
      <c r="N422" s="15">
        <f>IFERROR(G422-I422,"")</f>
        <v/>
      </c>
      <c r="O422" s="43" t="inlineStr">
        <is>
          <t>08/07/2026</t>
        </is>
      </c>
      <c r="P422" s="16">
        <f>IF(SUMIFS('2. Utility Breakdown'!$T$6:$T$2000,'2. Utility Breakdown'!$A$6:$A$2000,$A422,'2. Utility Breakdown'!$G$6:$G$2000,"Y")=0,"",IFERROR(SUMIFS('2. Utility Breakdown'!$T$6:$T$2000,'2. Utility Breakdown'!$A$6:$A$2000,$A422,'2. Utility Breakdown'!$G$6:$G$2000,"Y")/INDEX('Property List'!$B$6:$B$35,MATCH($A422,'Property List'!$A$6:$A$35,0)),""))</f>
        <v/>
      </c>
      <c r="Q422" s="12" t="n">
        <v>87.59999999999999</v>
      </c>
      <c r="R422" s="15">
        <f>IF(OR(P422="",Q422=""),"",P422-Q422)</f>
        <v/>
      </c>
      <c r="S422" s="17" t="n"/>
    </row>
    <row r="423">
      <c r="A423" s="43" t="inlineStr">
        <is>
          <t>Caden at Lakeside</t>
        </is>
      </c>
      <c r="B423" s="43" t="inlineStr">
        <is>
          <t>Orlando, FL</t>
        </is>
      </c>
      <c r="C423" s="43" t="inlineStr">
        <is>
          <t>N</t>
        </is>
      </c>
      <c r="D423" s="43" t="inlineStr">
        <is>
          <t>B5R</t>
        </is>
      </c>
      <c r="E423" s="44" t="n">
        <v>3</v>
      </c>
      <c r="F423" s="44" t="n">
        <v>868</v>
      </c>
      <c r="G423" s="12" t="n">
        <v>1467</v>
      </c>
      <c r="H423" s="13">
        <f>IFERROR(G423/F423,"")</f>
        <v/>
      </c>
      <c r="I423" s="12" t="n">
        <v>1239</v>
      </c>
      <c r="J423" s="13">
        <f>IFERROR(I423/F423,"")</f>
        <v/>
      </c>
      <c r="K423" s="44" t="n">
        <v>3</v>
      </c>
      <c r="L423" s="14">
        <f>IFERROR(K423/E423,"")</f>
        <v/>
      </c>
      <c r="M423" s="44" t="n">
        <v>0</v>
      </c>
      <c r="N423" s="15">
        <f>IFERROR(G423-I423,"")</f>
        <v/>
      </c>
      <c r="O423" s="43" t="inlineStr">
        <is>
          <t>08/07/2026</t>
        </is>
      </c>
      <c r="P423" s="16">
        <f>IF(SUMIFS('2. Utility Breakdown'!$T$6:$T$2000,'2. Utility Breakdown'!$A$6:$A$2000,$A423,'2. Utility Breakdown'!$G$6:$G$2000,"Y")=0,"",IFERROR(SUMIFS('2. Utility Breakdown'!$T$6:$T$2000,'2. Utility Breakdown'!$A$6:$A$2000,$A423,'2. Utility Breakdown'!$G$6:$G$2000,"Y")/INDEX('Property List'!$B$6:$B$35,MATCH($A423,'Property List'!$A$6:$A$35,0)),""))</f>
        <v/>
      </c>
      <c r="Q423" s="12" t="n">
        <v>87.59999999999999</v>
      </c>
      <c r="R423" s="15">
        <f>IF(OR(P423="",Q423=""),"",P423-Q423)</f>
        <v/>
      </c>
      <c r="S423" s="17" t="n"/>
    </row>
    <row r="424">
      <c r="A424" s="43" t="inlineStr">
        <is>
          <t>Caden at Lakeside</t>
        </is>
      </c>
      <c r="B424" s="43" t="inlineStr">
        <is>
          <t>Orlando, FL</t>
        </is>
      </c>
      <c r="C424" s="43" t="inlineStr">
        <is>
          <t>N</t>
        </is>
      </c>
      <c r="D424" s="43" t="inlineStr">
        <is>
          <t>C1</t>
        </is>
      </c>
      <c r="E424" s="44" t="n">
        <v>6</v>
      </c>
      <c r="F424" s="44" t="n">
        <v>1117</v>
      </c>
      <c r="G424" s="12" t="n">
        <v>1496.33</v>
      </c>
      <c r="H424" s="13">
        <f>IFERROR(G424/F424,"")</f>
        <v/>
      </c>
      <c r="I424" s="12" t="n">
        <v>1374.4</v>
      </c>
      <c r="J424" s="13">
        <f>IFERROR(I424/F424,"")</f>
        <v/>
      </c>
      <c r="K424" s="44" t="n">
        <v>5</v>
      </c>
      <c r="L424" s="14">
        <f>IFERROR(K424/E424,"")</f>
        <v/>
      </c>
      <c r="M424" s="44" t="n">
        <v>1</v>
      </c>
      <c r="N424" s="15">
        <f>IFERROR(G424-I424,"")</f>
        <v/>
      </c>
      <c r="O424" s="43" t="inlineStr">
        <is>
          <t>08/07/2026</t>
        </is>
      </c>
      <c r="P424" s="16">
        <f>IF(SUMIFS('2. Utility Breakdown'!$T$6:$T$2000,'2. Utility Breakdown'!$A$6:$A$2000,$A424,'2. Utility Breakdown'!$G$6:$G$2000,"Y")=0,"",IFERROR(SUMIFS('2. Utility Breakdown'!$T$6:$T$2000,'2. Utility Breakdown'!$A$6:$A$2000,$A424,'2. Utility Breakdown'!$G$6:$G$2000,"Y")/INDEX('Property List'!$B$6:$B$35,MATCH($A424,'Property List'!$A$6:$A$35,0)),""))</f>
        <v/>
      </c>
      <c r="Q424" s="12" t="n">
        <v>87.59999999999999</v>
      </c>
      <c r="R424" s="15">
        <f>IF(OR(P424="",Q424=""),"",P424-Q424)</f>
        <v/>
      </c>
      <c r="S424" s="17" t="n"/>
    </row>
    <row r="425">
      <c r="A425" s="43" t="inlineStr">
        <is>
          <t>Caden at Lakeside</t>
        </is>
      </c>
      <c r="B425" s="43" t="inlineStr">
        <is>
          <t>Orlando, FL</t>
        </is>
      </c>
      <c r="C425" s="43" t="inlineStr">
        <is>
          <t>N</t>
        </is>
      </c>
      <c r="D425" s="43" t="inlineStr">
        <is>
          <t>C1R</t>
        </is>
      </c>
      <c r="E425" s="44" t="n">
        <v>4</v>
      </c>
      <c r="F425" s="44" t="n">
        <v>1117</v>
      </c>
      <c r="G425" s="12" t="n">
        <v>1518</v>
      </c>
      <c r="H425" s="13">
        <f>IFERROR(G425/F425,"")</f>
        <v/>
      </c>
      <c r="I425" s="12" t="n">
        <v>1348.5</v>
      </c>
      <c r="J425" s="13">
        <f>IFERROR(I425/F425,"")</f>
        <v/>
      </c>
      <c r="K425" s="44" t="n">
        <v>4</v>
      </c>
      <c r="L425" s="14">
        <f>IFERROR(K425/E425,"")</f>
        <v/>
      </c>
      <c r="M425" s="44" t="n">
        <v>0</v>
      </c>
      <c r="N425" s="15">
        <f>IFERROR(G425-I425,"")</f>
        <v/>
      </c>
      <c r="O425" s="43" t="inlineStr">
        <is>
          <t>08/07/2026</t>
        </is>
      </c>
      <c r="P425" s="16">
        <f>IF(SUMIFS('2. Utility Breakdown'!$T$6:$T$2000,'2. Utility Breakdown'!$A$6:$A$2000,$A425,'2. Utility Breakdown'!$G$6:$G$2000,"Y")=0,"",IFERROR(SUMIFS('2. Utility Breakdown'!$T$6:$T$2000,'2. Utility Breakdown'!$A$6:$A$2000,$A425,'2. Utility Breakdown'!$G$6:$G$2000,"Y")/INDEX('Property List'!$B$6:$B$35,MATCH($A425,'Property List'!$A$6:$A$35,0)),""))</f>
        <v/>
      </c>
      <c r="Q425" s="12" t="n">
        <v>87.59999999999999</v>
      </c>
      <c r="R425" s="15">
        <f>IF(OR(P425="",Q425=""),"",P425-Q425)</f>
        <v/>
      </c>
      <c r="S425" s="17" t="n"/>
    </row>
    <row r="426">
      <c r="A426" s="43" t="inlineStr">
        <is>
          <t>Caden at Lakeside</t>
        </is>
      </c>
      <c r="B426" s="43" t="inlineStr">
        <is>
          <t>Orlando, FL</t>
        </is>
      </c>
      <c r="C426" s="43" t="inlineStr">
        <is>
          <t>N</t>
        </is>
      </c>
      <c r="D426" s="43" t="inlineStr">
        <is>
          <t>C2</t>
        </is>
      </c>
      <c r="E426" s="44" t="n">
        <v>44</v>
      </c>
      <c r="F426" s="44" t="n">
        <v>1144</v>
      </c>
      <c r="G426" s="12" t="n">
        <v>1553.45</v>
      </c>
      <c r="H426" s="13">
        <f>IFERROR(G426/F426,"")</f>
        <v/>
      </c>
      <c r="I426" s="12" t="n">
        <v>1335.31</v>
      </c>
      <c r="J426" s="13">
        <f>IFERROR(I426/F426,"")</f>
        <v/>
      </c>
      <c r="K426" s="44" t="n">
        <v>32</v>
      </c>
      <c r="L426" s="14">
        <f>IFERROR(K426/E426,"")</f>
        <v/>
      </c>
      <c r="M426" s="44" t="n">
        <v>10</v>
      </c>
      <c r="N426" s="15">
        <f>IFERROR(G426-I426,"")</f>
        <v/>
      </c>
      <c r="O426" s="43" t="inlineStr">
        <is>
          <t>08/07/2026</t>
        </is>
      </c>
      <c r="P426" s="16">
        <f>IF(SUMIFS('2. Utility Breakdown'!$T$6:$T$2000,'2. Utility Breakdown'!$A$6:$A$2000,$A426,'2. Utility Breakdown'!$G$6:$G$2000,"Y")=0,"",IFERROR(SUMIFS('2. Utility Breakdown'!$T$6:$T$2000,'2. Utility Breakdown'!$A$6:$A$2000,$A426,'2. Utility Breakdown'!$G$6:$G$2000,"Y")/INDEX('Property List'!$B$6:$B$35,MATCH($A426,'Property List'!$A$6:$A$35,0)),""))</f>
        <v/>
      </c>
      <c r="Q426" s="12" t="n">
        <v>87.59999999999999</v>
      </c>
      <c r="R426" s="15">
        <f>IF(OR(P426="",Q426=""),"",P426-Q426)</f>
        <v/>
      </c>
      <c r="S426" s="17" t="n"/>
    </row>
    <row r="427">
      <c r="A427" s="43" t="inlineStr">
        <is>
          <t>Caden at Lakeside</t>
        </is>
      </c>
      <c r="B427" s="43" t="inlineStr">
        <is>
          <t>Orlando, FL</t>
        </is>
      </c>
      <c r="C427" s="43" t="inlineStr">
        <is>
          <t>N</t>
        </is>
      </c>
      <c r="D427" s="43" t="inlineStr">
        <is>
          <t>C2R</t>
        </is>
      </c>
      <c r="E427" s="44" t="n">
        <v>18</v>
      </c>
      <c r="F427" s="44" t="n">
        <v>1144</v>
      </c>
      <c r="G427" s="12" t="n">
        <v>1599.67</v>
      </c>
      <c r="H427" s="13">
        <f>IFERROR(G427/F427,"")</f>
        <v/>
      </c>
      <c r="I427" s="12" t="n">
        <v>1434.06</v>
      </c>
      <c r="J427" s="13">
        <f>IFERROR(I427/F427,"")</f>
        <v/>
      </c>
      <c r="K427" s="44" t="n">
        <v>16</v>
      </c>
      <c r="L427" s="14">
        <f>IFERROR(K427/E427,"")</f>
        <v/>
      </c>
      <c r="M427" s="44" t="n">
        <v>4</v>
      </c>
      <c r="N427" s="15">
        <f>IFERROR(G427-I427,"")</f>
        <v/>
      </c>
      <c r="O427" s="43" t="inlineStr">
        <is>
          <t>08/07/2026</t>
        </is>
      </c>
      <c r="P427" s="16">
        <f>IF(SUMIFS('2. Utility Breakdown'!$T$6:$T$2000,'2. Utility Breakdown'!$A$6:$A$2000,$A427,'2. Utility Breakdown'!$G$6:$G$2000,"Y")=0,"",IFERROR(SUMIFS('2. Utility Breakdown'!$T$6:$T$2000,'2. Utility Breakdown'!$A$6:$A$2000,$A427,'2. Utility Breakdown'!$G$6:$G$2000,"Y")/INDEX('Property List'!$B$6:$B$35,MATCH($A427,'Property List'!$A$6:$A$35,0)),""))</f>
        <v/>
      </c>
      <c r="Q427" s="12" t="n">
        <v>87.59999999999999</v>
      </c>
      <c r="R427" s="15">
        <f>IF(OR(P427="",Q427=""),"",P427-Q427)</f>
        <v/>
      </c>
      <c r="S427" s="17" t="n"/>
    </row>
    <row r="428">
      <c r="A428" s="43" t="inlineStr">
        <is>
          <t>Caden at Lakeside</t>
        </is>
      </c>
      <c r="B428" s="43" t="inlineStr">
        <is>
          <t>Orlando, FL</t>
        </is>
      </c>
      <c r="C428" s="43" t="inlineStr">
        <is>
          <t>N</t>
        </is>
      </c>
      <c r="D428" s="43" t="inlineStr">
        <is>
          <t>C3</t>
        </is>
      </c>
      <c r="E428" s="44" t="n">
        <v>6</v>
      </c>
      <c r="F428" s="44" t="n">
        <v>1172</v>
      </c>
      <c r="G428" s="12" t="n">
        <v>1584.67</v>
      </c>
      <c r="H428" s="13">
        <f>IFERROR(G428/F428,"")</f>
        <v/>
      </c>
      <c r="I428" s="12" t="n">
        <v>1383.75</v>
      </c>
      <c r="J428" s="13">
        <f>IFERROR(I428/F428,"")</f>
        <v/>
      </c>
      <c r="K428" s="44" t="n">
        <v>4</v>
      </c>
      <c r="L428" s="14">
        <f>IFERROR(K428/E428,"")</f>
        <v/>
      </c>
      <c r="M428" s="44" t="n">
        <v>2</v>
      </c>
      <c r="N428" s="15">
        <f>IFERROR(G428-I428,"")</f>
        <v/>
      </c>
      <c r="O428" s="43" t="inlineStr">
        <is>
          <t>08/07/2026</t>
        </is>
      </c>
      <c r="P428" s="16">
        <f>IF(SUMIFS('2. Utility Breakdown'!$T$6:$T$2000,'2. Utility Breakdown'!$A$6:$A$2000,$A428,'2. Utility Breakdown'!$G$6:$G$2000,"Y")=0,"",IFERROR(SUMIFS('2. Utility Breakdown'!$T$6:$T$2000,'2. Utility Breakdown'!$A$6:$A$2000,$A428,'2. Utility Breakdown'!$G$6:$G$2000,"Y")/INDEX('Property List'!$B$6:$B$35,MATCH($A428,'Property List'!$A$6:$A$35,0)),""))</f>
        <v/>
      </c>
      <c r="Q428" s="12" t="n">
        <v>87.59999999999999</v>
      </c>
      <c r="R428" s="15">
        <f>IF(OR(P428="",Q428=""),"",P428-Q428)</f>
        <v/>
      </c>
      <c r="S428" s="17" t="n"/>
    </row>
    <row r="429">
      <c r="A429" s="43" t="inlineStr">
        <is>
          <t>Caden at Lakeside</t>
        </is>
      </c>
      <c r="B429" s="43" t="inlineStr">
        <is>
          <t>Orlando, FL</t>
        </is>
      </c>
      <c r="C429" s="43" t="inlineStr">
        <is>
          <t>N</t>
        </is>
      </c>
      <c r="D429" s="43" t="inlineStr">
        <is>
          <t>C3R</t>
        </is>
      </c>
      <c r="E429" s="44" t="n">
        <v>2</v>
      </c>
      <c r="F429" s="44" t="n">
        <v>1172</v>
      </c>
      <c r="G429" s="12" t="n">
        <v>1593</v>
      </c>
      <c r="H429" s="13">
        <f>IFERROR(G429/F429,"")</f>
        <v/>
      </c>
      <c r="I429" s="12" t="n">
        <v>1331.5</v>
      </c>
      <c r="J429" s="13">
        <f>IFERROR(I429/F429,"")</f>
        <v/>
      </c>
      <c r="K429" s="44" t="n">
        <v>2</v>
      </c>
      <c r="L429" s="14">
        <f>IFERROR(K429/E429,"")</f>
        <v/>
      </c>
      <c r="M429" s="44" t="n">
        <v>0</v>
      </c>
      <c r="N429" s="15">
        <f>IFERROR(G429-I429,"")</f>
        <v/>
      </c>
      <c r="O429" s="43" t="inlineStr">
        <is>
          <t>08/07/2026</t>
        </is>
      </c>
      <c r="P429" s="16">
        <f>IF(SUMIFS('2. Utility Breakdown'!$T$6:$T$2000,'2. Utility Breakdown'!$A$6:$A$2000,$A429,'2. Utility Breakdown'!$G$6:$G$2000,"Y")=0,"",IFERROR(SUMIFS('2. Utility Breakdown'!$T$6:$T$2000,'2. Utility Breakdown'!$A$6:$A$2000,$A429,'2. Utility Breakdown'!$G$6:$G$2000,"Y")/INDEX('Property List'!$B$6:$B$35,MATCH($A429,'Property List'!$A$6:$A$35,0)),""))</f>
        <v/>
      </c>
      <c r="Q429" s="12" t="n">
        <v>87.59999999999999</v>
      </c>
      <c r="R429" s="15">
        <f>IF(OR(P429="",Q429=""),"",P429-Q429)</f>
        <v/>
      </c>
      <c r="S429" s="17" t="n"/>
    </row>
    <row r="430">
      <c r="A430" s="22" t="inlineStr">
        <is>
          <t>Caden at Lakeside</t>
        </is>
      </c>
      <c r="B430" s="22" t="inlineStr">
        <is>
          <t>Orlando, FL</t>
        </is>
      </c>
      <c r="C430" s="22" t="inlineStr">
        <is>
          <t>N</t>
        </is>
      </c>
      <c r="D430" s="22" t="inlineStr">
        <is>
          <t>DAYCARE</t>
        </is>
      </c>
      <c r="E430" s="23" t="n">
        <v>1</v>
      </c>
      <c r="F430" s="23" t="n">
        <v>2000</v>
      </c>
      <c r="G430" s="24" t="n">
        <v>3000</v>
      </c>
      <c r="H430" s="25">
        <f>IFERROR(G430/F430,"")</f>
        <v/>
      </c>
      <c r="I430" s="24" t="n">
        <v>3025</v>
      </c>
      <c r="J430" s="25">
        <f>IFERROR(I430/F430,"")</f>
        <v/>
      </c>
      <c r="K430" s="23" t="n">
        <v>1</v>
      </c>
      <c r="L430" s="26">
        <f>IFERROR(K430/E430,"")</f>
        <v/>
      </c>
      <c r="M430" s="23" t="n">
        <v>0</v>
      </c>
      <c r="N430" s="27">
        <f>IFERROR(G430-I430,"")</f>
        <v/>
      </c>
      <c r="O430" s="22" t="inlineStr">
        <is>
          <t>08/07/2026</t>
        </is>
      </c>
      <c r="P430" s="28">
        <f>IF(SUMIFS('2. Utility Breakdown'!$T$6:$T$2000,'2. Utility Breakdown'!$A$6:$A$2000,$A430,'2. Utility Breakdown'!$G$6:$G$2000,"Y")=0,"",IFERROR(SUMIFS('2. Utility Breakdown'!$T$6:$T$2000,'2. Utility Breakdown'!$A$6:$A$2000,$A430,'2. Utility Breakdown'!$G$6:$G$2000,"Y")/INDEX('Property List'!$B$6:$B$35,MATCH($A430,'Property List'!$A$6:$A$35,0)),""))</f>
        <v/>
      </c>
      <c r="Q430" s="24" t="n">
        <v>87.59999999999999</v>
      </c>
      <c r="R430" s="27">
        <f>IF(OR(P430="",Q430=""),"",P430-Q430)</f>
        <v/>
      </c>
      <c r="S430" s="29" t="inlineStr">
        <is>
          <t>Commercial space. Exclude from ABP and from per-unit math.</t>
        </is>
      </c>
    </row>
    <row r="431">
      <c r="A431" s="9" t="inlineStr">
        <is>
          <t>Caden at Lakeside</t>
        </is>
      </c>
      <c r="B431" s="11" t="n"/>
      <c r="C431" s="11" t="n"/>
      <c r="D431" s="9" t="inlineStr">
        <is>
          <t>Property Total</t>
        </is>
      </c>
      <c r="E431" s="10">
        <f>SUM(E410:E430)</f>
        <v/>
      </c>
      <c r="F431" s="10">
        <f>IFERROR(SUMPRODUCT(E410:E430,F410:F430)/E431,"")</f>
        <v/>
      </c>
      <c r="G431" s="18">
        <f>IFERROR(SUMPRODUCT(E410:E430,G410:G430)/E431,"")</f>
        <v/>
      </c>
      <c r="H431" s="19">
        <f>IFERROR(G431/F431,"")</f>
        <v/>
      </c>
      <c r="I431" s="18">
        <f>IFERROR(SUMPRODUCT(E410:E430,I410:I430)/E431,"")</f>
        <v/>
      </c>
      <c r="J431" s="19">
        <f>IFERROR(I431/F431,"")</f>
        <v/>
      </c>
      <c r="K431" s="10">
        <f>SUM(K410:K430)</f>
        <v/>
      </c>
      <c r="L431" s="20">
        <f>IFERROR(K431/E431,"")</f>
        <v/>
      </c>
      <c r="M431" s="10">
        <f>SUM(M410:M430)</f>
        <v/>
      </c>
      <c r="N431" s="18">
        <f>IFERROR(G431-I431,"")</f>
        <v/>
      </c>
      <c r="O431" s="11" t="n"/>
      <c r="P431" s="21">
        <f>P430</f>
        <v/>
      </c>
      <c r="Q431" s="21">
        <f>Q430</f>
        <v/>
      </c>
      <c r="R431" s="18">
        <f>IF(OR(P431="",Q431=""),"",P431-Q431)</f>
        <v/>
      </c>
      <c r="S431" s="30" t="inlineStr">
        <is>
          <t>Includes 1 commercial unit(s). Residential count is 768.</t>
        </is>
      </c>
    </row>
    <row r="432">
      <c r="A432" s="43" t="inlineStr">
        <is>
          <t>Palmetto at Lakeside</t>
        </is>
      </c>
      <c r="B432" s="43" t="inlineStr">
        <is>
          <t>Orlando, FL</t>
        </is>
      </c>
      <c r="C432" s="43" t="inlineStr">
        <is>
          <t>N</t>
        </is>
      </c>
      <c r="D432" s="43" t="inlineStr">
        <is>
          <t>C1</t>
        </is>
      </c>
      <c r="E432" s="44" t="n">
        <v>4</v>
      </c>
      <c r="F432" s="44" t="n">
        <v>1250</v>
      </c>
      <c r="G432" s="12" t="n">
        <v>1885.5</v>
      </c>
      <c r="H432" s="13">
        <f>IFERROR(G432/F432,"")</f>
        <v/>
      </c>
      <c r="I432" s="12" t="n">
        <v>1350</v>
      </c>
      <c r="J432" s="13">
        <f>IFERROR(I432/F432,"")</f>
        <v/>
      </c>
      <c r="K432" s="44" t="n">
        <v>1</v>
      </c>
      <c r="L432" s="14">
        <f>IFERROR(K432/E432,"")</f>
        <v/>
      </c>
      <c r="M432" s="44" t="n">
        <v>2</v>
      </c>
      <c r="N432" s="15">
        <f>IFERROR(G432-I432,"")</f>
        <v/>
      </c>
      <c r="O432" s="43" t="inlineStr">
        <is>
          <t>08/07/2026</t>
        </is>
      </c>
      <c r="P432" s="16">
        <f>IF(SUMIFS('2. Utility Breakdown'!$T$6:$T$2000,'2. Utility Breakdown'!$A$6:$A$2000,$A432,'2. Utility Breakdown'!$G$6:$G$2000,"Y")=0,"",IFERROR(SUMIFS('2. Utility Breakdown'!$T$6:$T$2000,'2. Utility Breakdown'!$A$6:$A$2000,$A432,'2. Utility Breakdown'!$G$6:$G$2000,"Y")/INDEX('Property List'!$B$6:$B$35,MATCH($A432,'Property List'!$A$6:$A$35,0)),""))</f>
        <v/>
      </c>
      <c r="Q432" s="12" t="n">
        <v>78.29000000000001</v>
      </c>
      <c r="R432" s="15">
        <f>IF(OR(P432="",Q432=""),"",P432-Q432)</f>
        <v/>
      </c>
      <c r="S432" s="17" t="n"/>
    </row>
    <row r="433">
      <c r="A433" s="43" t="inlineStr">
        <is>
          <t>Palmetto at Lakeside</t>
        </is>
      </c>
      <c r="B433" s="43" t="inlineStr">
        <is>
          <t>Orlando, FL</t>
        </is>
      </c>
      <c r="C433" s="43" t="inlineStr">
        <is>
          <t>N</t>
        </is>
      </c>
      <c r="D433" s="43" t="inlineStr">
        <is>
          <t>E1</t>
        </is>
      </c>
      <c r="E433" s="44" t="n">
        <v>29</v>
      </c>
      <c r="F433" s="44" t="n">
        <v>405</v>
      </c>
      <c r="G433" s="12" t="n">
        <v>1080.38</v>
      </c>
      <c r="H433" s="13">
        <f>IFERROR(G433/F433,"")</f>
        <v/>
      </c>
      <c r="I433" s="12" t="n">
        <v>905.83</v>
      </c>
      <c r="J433" s="13">
        <f>IFERROR(I433/F433,"")</f>
        <v/>
      </c>
      <c r="K433" s="44" t="n">
        <v>6</v>
      </c>
      <c r="L433" s="14">
        <f>IFERROR(K433/E433,"")</f>
        <v/>
      </c>
      <c r="M433" s="44" t="n">
        <v>20</v>
      </c>
      <c r="N433" s="15">
        <f>IFERROR(G433-I433,"")</f>
        <v/>
      </c>
      <c r="O433" s="43" t="inlineStr">
        <is>
          <t>08/07/2026</t>
        </is>
      </c>
      <c r="P433" s="16">
        <f>IF(SUMIFS('2. Utility Breakdown'!$T$6:$T$2000,'2. Utility Breakdown'!$A$6:$A$2000,$A433,'2. Utility Breakdown'!$G$6:$G$2000,"Y")=0,"",IFERROR(SUMIFS('2. Utility Breakdown'!$T$6:$T$2000,'2. Utility Breakdown'!$A$6:$A$2000,$A433,'2. Utility Breakdown'!$G$6:$G$2000,"Y")/INDEX('Property List'!$B$6:$B$35,MATCH($A433,'Property List'!$A$6:$A$35,0)),""))</f>
        <v/>
      </c>
      <c r="Q433" s="12" t="n">
        <v>78.29000000000001</v>
      </c>
      <c r="R433" s="15">
        <f>IF(OR(P433="",Q433=""),"",P433-Q433)</f>
        <v/>
      </c>
      <c r="S433" s="17" t="n"/>
    </row>
    <row r="434">
      <c r="A434" s="43" t="inlineStr">
        <is>
          <t>Palmetto at Lakeside</t>
        </is>
      </c>
      <c r="B434" s="43" t="inlineStr">
        <is>
          <t>Orlando, FL</t>
        </is>
      </c>
      <c r="C434" s="43" t="inlineStr">
        <is>
          <t>N</t>
        </is>
      </c>
      <c r="D434" s="43" t="inlineStr">
        <is>
          <t>E1R</t>
        </is>
      </c>
      <c r="E434" s="44" t="n">
        <v>25</v>
      </c>
      <c r="F434" s="44" t="n">
        <v>405</v>
      </c>
      <c r="G434" s="12" t="n">
        <v>1113.2</v>
      </c>
      <c r="H434" s="13">
        <f>IFERROR(G434/F434,"")</f>
        <v/>
      </c>
      <c r="I434" s="12" t="n">
        <v>952.4</v>
      </c>
      <c r="J434" s="13">
        <f>IFERROR(I434/F434,"")</f>
        <v/>
      </c>
      <c r="K434" s="44" t="n">
        <v>5</v>
      </c>
      <c r="L434" s="14">
        <f>IFERROR(K434/E434,"")</f>
        <v/>
      </c>
      <c r="M434" s="44" t="n">
        <v>20</v>
      </c>
      <c r="N434" s="15">
        <f>IFERROR(G434-I434,"")</f>
        <v/>
      </c>
      <c r="O434" s="43" t="inlineStr">
        <is>
          <t>08/07/2026</t>
        </is>
      </c>
      <c r="P434" s="16">
        <f>IF(SUMIFS('2. Utility Breakdown'!$T$6:$T$2000,'2. Utility Breakdown'!$A$6:$A$2000,$A434,'2. Utility Breakdown'!$G$6:$G$2000,"Y")=0,"",IFERROR(SUMIFS('2. Utility Breakdown'!$T$6:$T$2000,'2. Utility Breakdown'!$A$6:$A$2000,$A434,'2. Utility Breakdown'!$G$6:$G$2000,"Y")/INDEX('Property List'!$B$6:$B$35,MATCH($A434,'Property List'!$A$6:$A$35,0)),""))</f>
        <v/>
      </c>
      <c r="Q434" s="12" t="n">
        <v>78.29000000000001</v>
      </c>
      <c r="R434" s="15">
        <f>IF(OR(P434="",Q434=""),"",P434-Q434)</f>
        <v/>
      </c>
      <c r="S434" s="17" t="n"/>
    </row>
    <row r="435">
      <c r="A435" s="43" t="inlineStr">
        <is>
          <t>Palmetto at Lakeside</t>
        </is>
      </c>
      <c r="B435" s="43" t="inlineStr">
        <is>
          <t>Orlando, FL</t>
        </is>
      </c>
      <c r="C435" s="43" t="inlineStr">
        <is>
          <t>N</t>
        </is>
      </c>
      <c r="D435" s="43" t="inlineStr">
        <is>
          <t>E2</t>
        </is>
      </c>
      <c r="E435" s="44" t="n">
        <v>25</v>
      </c>
      <c r="F435" s="44" t="n">
        <v>420</v>
      </c>
      <c r="G435" s="12" t="n">
        <v>1113.6</v>
      </c>
      <c r="H435" s="13">
        <f>IFERROR(G435/F435,"")</f>
        <v/>
      </c>
      <c r="I435" s="12" t="n">
        <v>932</v>
      </c>
      <c r="J435" s="13">
        <f>IFERROR(I435/F435,"")</f>
        <v/>
      </c>
      <c r="K435" s="44" t="n">
        <v>16</v>
      </c>
      <c r="L435" s="14">
        <f>IFERROR(K435/E435,"")</f>
        <v/>
      </c>
      <c r="M435" s="44" t="n">
        <v>10</v>
      </c>
      <c r="N435" s="15">
        <f>IFERROR(G435-I435,"")</f>
        <v/>
      </c>
      <c r="O435" s="43" t="inlineStr">
        <is>
          <t>08/07/2026</t>
        </is>
      </c>
      <c r="P435" s="16">
        <f>IF(SUMIFS('2. Utility Breakdown'!$T$6:$T$2000,'2. Utility Breakdown'!$A$6:$A$2000,$A435,'2. Utility Breakdown'!$G$6:$G$2000,"Y")=0,"",IFERROR(SUMIFS('2. Utility Breakdown'!$T$6:$T$2000,'2. Utility Breakdown'!$A$6:$A$2000,$A435,'2. Utility Breakdown'!$G$6:$G$2000,"Y")/INDEX('Property List'!$B$6:$B$35,MATCH($A435,'Property List'!$A$6:$A$35,0)),""))</f>
        <v/>
      </c>
      <c r="Q435" s="12" t="n">
        <v>78.29000000000001</v>
      </c>
      <c r="R435" s="15">
        <f>IF(OR(P435="",Q435=""),"",P435-Q435)</f>
        <v/>
      </c>
      <c r="S435" s="17" t="n"/>
    </row>
    <row r="436">
      <c r="A436" s="43" t="inlineStr">
        <is>
          <t>Palmetto at Lakeside</t>
        </is>
      </c>
      <c r="B436" s="43" t="inlineStr">
        <is>
          <t>Orlando, FL</t>
        </is>
      </c>
      <c r="C436" s="43" t="inlineStr">
        <is>
          <t>N</t>
        </is>
      </c>
      <c r="D436" s="43" t="inlineStr">
        <is>
          <t>A2R</t>
        </is>
      </c>
      <c r="E436" s="44" t="n">
        <v>1</v>
      </c>
      <c r="F436" s="44" t="n">
        <v>900</v>
      </c>
      <c r="G436" s="12" t="n">
        <v>1319</v>
      </c>
      <c r="H436" s="13">
        <f>IFERROR(G436/F436,"")</f>
        <v/>
      </c>
      <c r="I436" s="12" t="n">
        <v>993</v>
      </c>
      <c r="J436" s="13">
        <f>IFERROR(I436/F436,"")</f>
        <v/>
      </c>
      <c r="K436" s="44" t="n">
        <v>1</v>
      </c>
      <c r="L436" s="14">
        <f>IFERROR(K436/E436,"")</f>
        <v/>
      </c>
      <c r="M436" s="44" t="n">
        <v>0</v>
      </c>
      <c r="N436" s="15">
        <f>IFERROR(G436-I436,"")</f>
        <v/>
      </c>
      <c r="O436" s="43" t="inlineStr">
        <is>
          <t>08/07/2026</t>
        </is>
      </c>
      <c r="P436" s="16">
        <f>IF(SUMIFS('2. Utility Breakdown'!$T$6:$T$2000,'2. Utility Breakdown'!$A$6:$A$2000,$A436,'2. Utility Breakdown'!$G$6:$G$2000,"Y")=0,"",IFERROR(SUMIFS('2. Utility Breakdown'!$T$6:$T$2000,'2. Utility Breakdown'!$A$6:$A$2000,$A436,'2. Utility Breakdown'!$G$6:$G$2000,"Y")/INDEX('Property List'!$B$6:$B$35,MATCH($A436,'Property List'!$A$6:$A$35,0)),""))</f>
        <v/>
      </c>
      <c r="Q436" s="12" t="n">
        <v>78.29000000000001</v>
      </c>
      <c r="R436" s="15">
        <f>IF(OR(P436="",Q436=""),"",P436-Q436)</f>
        <v/>
      </c>
      <c r="S436" s="17" t="n"/>
    </row>
    <row r="437">
      <c r="A437" s="43" t="inlineStr">
        <is>
          <t>Palmetto at Lakeside</t>
        </is>
      </c>
      <c r="B437" s="43" t="inlineStr">
        <is>
          <t>Orlando, FL</t>
        </is>
      </c>
      <c r="C437" s="43" t="inlineStr">
        <is>
          <t>N</t>
        </is>
      </c>
      <c r="D437" s="43" t="inlineStr">
        <is>
          <t>B1</t>
        </is>
      </c>
      <c r="E437" s="44" t="n">
        <v>25</v>
      </c>
      <c r="F437" s="44" t="n">
        <v>750</v>
      </c>
      <c r="G437" s="12" t="n">
        <v>1371.8</v>
      </c>
      <c r="H437" s="13">
        <f>IFERROR(G437/F437,"")</f>
        <v/>
      </c>
      <c r="I437" s="12" t="n">
        <v>1205.88</v>
      </c>
      <c r="J437" s="13">
        <f>IFERROR(I437/F437,"")</f>
        <v/>
      </c>
      <c r="K437" s="44" t="n">
        <v>17</v>
      </c>
      <c r="L437" s="14">
        <f>IFERROR(K437/E437,"")</f>
        <v/>
      </c>
      <c r="M437" s="44" t="n">
        <v>8</v>
      </c>
      <c r="N437" s="15">
        <f>IFERROR(G437-I437,"")</f>
        <v/>
      </c>
      <c r="O437" s="43" t="inlineStr">
        <is>
          <t>08/07/2026</t>
        </is>
      </c>
      <c r="P437" s="16">
        <f>IF(SUMIFS('2. Utility Breakdown'!$T$6:$T$2000,'2. Utility Breakdown'!$A$6:$A$2000,$A437,'2. Utility Breakdown'!$G$6:$G$2000,"Y")=0,"",IFERROR(SUMIFS('2. Utility Breakdown'!$T$6:$T$2000,'2. Utility Breakdown'!$A$6:$A$2000,$A437,'2. Utility Breakdown'!$G$6:$G$2000,"Y")/INDEX('Property List'!$B$6:$B$35,MATCH($A437,'Property List'!$A$6:$A$35,0)),""))</f>
        <v/>
      </c>
      <c r="Q437" s="12" t="n">
        <v>78.29000000000001</v>
      </c>
      <c r="R437" s="15">
        <f>IF(OR(P437="",Q437=""),"",P437-Q437)</f>
        <v/>
      </c>
      <c r="S437" s="17" t="n"/>
    </row>
    <row r="438">
      <c r="A438" s="43" t="inlineStr">
        <is>
          <t>Palmetto at Lakeside</t>
        </is>
      </c>
      <c r="B438" s="43" t="inlineStr">
        <is>
          <t>Orlando, FL</t>
        </is>
      </c>
      <c r="C438" s="43" t="inlineStr">
        <is>
          <t>N</t>
        </is>
      </c>
      <c r="D438" s="43" t="inlineStr">
        <is>
          <t>B1R</t>
        </is>
      </c>
      <c r="E438" s="44" t="n">
        <v>15</v>
      </c>
      <c r="F438" s="44" t="n">
        <v>750</v>
      </c>
      <c r="G438" s="12" t="n">
        <v>1394.67</v>
      </c>
      <c r="H438" s="13">
        <f>IFERROR(G438/F438,"")</f>
        <v/>
      </c>
      <c r="I438" s="12" t="n">
        <v>1218.08</v>
      </c>
      <c r="J438" s="13">
        <f>IFERROR(I438/F438,"")</f>
        <v/>
      </c>
      <c r="K438" s="44" t="n">
        <v>12</v>
      </c>
      <c r="L438" s="14">
        <f>IFERROR(K438/E438,"")</f>
        <v/>
      </c>
      <c r="M438" s="44" t="n">
        <v>3</v>
      </c>
      <c r="N438" s="15">
        <f>IFERROR(G438-I438,"")</f>
        <v/>
      </c>
      <c r="O438" s="43" t="inlineStr">
        <is>
          <t>08/07/2026</t>
        </is>
      </c>
      <c r="P438" s="16">
        <f>IF(SUMIFS('2. Utility Breakdown'!$T$6:$T$2000,'2. Utility Breakdown'!$A$6:$A$2000,$A438,'2. Utility Breakdown'!$G$6:$G$2000,"Y")=0,"",IFERROR(SUMIFS('2. Utility Breakdown'!$T$6:$T$2000,'2. Utility Breakdown'!$A$6:$A$2000,$A438,'2. Utility Breakdown'!$G$6:$G$2000,"Y")/INDEX('Property List'!$B$6:$B$35,MATCH($A438,'Property List'!$A$6:$A$35,0)),""))</f>
        <v/>
      </c>
      <c r="Q438" s="12" t="n">
        <v>78.29000000000001</v>
      </c>
      <c r="R438" s="15">
        <f>IF(OR(P438="",Q438=""),"",P438-Q438)</f>
        <v/>
      </c>
      <c r="S438" s="17" t="n"/>
    </row>
    <row r="439">
      <c r="A439" s="43" t="inlineStr">
        <is>
          <t>Palmetto at Lakeside</t>
        </is>
      </c>
      <c r="B439" s="43" t="inlineStr">
        <is>
          <t>Orlando, FL</t>
        </is>
      </c>
      <c r="C439" s="43" t="inlineStr">
        <is>
          <t>N</t>
        </is>
      </c>
      <c r="D439" s="43" t="inlineStr">
        <is>
          <t>B2</t>
        </is>
      </c>
      <c r="E439" s="44" t="n">
        <v>17</v>
      </c>
      <c r="F439" s="44" t="n">
        <v>850</v>
      </c>
      <c r="G439" s="12" t="n">
        <v>1369.29</v>
      </c>
      <c r="H439" s="13">
        <f>IFERROR(G439/F439,"")</f>
        <v/>
      </c>
      <c r="I439" s="12" t="n">
        <v>1219</v>
      </c>
      <c r="J439" s="13">
        <f>IFERROR(I439/F439,"")</f>
        <v/>
      </c>
      <c r="K439" s="44" t="n">
        <v>11</v>
      </c>
      <c r="L439" s="14">
        <f>IFERROR(K439/E439,"")</f>
        <v/>
      </c>
      <c r="M439" s="44" t="n">
        <v>6</v>
      </c>
      <c r="N439" s="15">
        <f>IFERROR(G439-I439,"")</f>
        <v/>
      </c>
      <c r="O439" s="43" t="inlineStr">
        <is>
          <t>08/07/2026</t>
        </is>
      </c>
      <c r="P439" s="16">
        <f>IF(SUMIFS('2. Utility Breakdown'!$T$6:$T$2000,'2. Utility Breakdown'!$A$6:$A$2000,$A439,'2. Utility Breakdown'!$G$6:$G$2000,"Y")=0,"",IFERROR(SUMIFS('2. Utility Breakdown'!$T$6:$T$2000,'2. Utility Breakdown'!$A$6:$A$2000,$A439,'2. Utility Breakdown'!$G$6:$G$2000,"Y")/INDEX('Property List'!$B$6:$B$35,MATCH($A439,'Property List'!$A$6:$A$35,0)),""))</f>
        <v/>
      </c>
      <c r="Q439" s="12" t="n">
        <v>78.29000000000001</v>
      </c>
      <c r="R439" s="15">
        <f>IF(OR(P439="",Q439=""),"",P439-Q439)</f>
        <v/>
      </c>
      <c r="S439" s="17" t="n"/>
    </row>
    <row r="440">
      <c r="A440" s="43" t="inlineStr">
        <is>
          <t>Palmetto at Lakeside</t>
        </is>
      </c>
      <c r="B440" s="43" t="inlineStr">
        <is>
          <t>Orlando, FL</t>
        </is>
      </c>
      <c r="C440" s="43" t="inlineStr">
        <is>
          <t>N</t>
        </is>
      </c>
      <c r="D440" s="43" t="inlineStr">
        <is>
          <t>B2R</t>
        </is>
      </c>
      <c r="E440" s="44" t="n">
        <v>21</v>
      </c>
      <c r="F440" s="44" t="n">
        <v>850</v>
      </c>
      <c r="G440" s="12" t="n">
        <v>1384.48</v>
      </c>
      <c r="H440" s="13">
        <f>IFERROR(G440/F440,"")</f>
        <v/>
      </c>
      <c r="I440" s="12" t="n">
        <v>1226.63</v>
      </c>
      <c r="J440" s="13">
        <f>IFERROR(I440/F440,"")</f>
        <v/>
      </c>
      <c r="K440" s="44" t="n">
        <v>16</v>
      </c>
      <c r="L440" s="14">
        <f>IFERROR(K440/E440,"")</f>
        <v/>
      </c>
      <c r="M440" s="44" t="n">
        <v>5</v>
      </c>
      <c r="N440" s="15">
        <f>IFERROR(G440-I440,"")</f>
        <v/>
      </c>
      <c r="O440" s="43" t="inlineStr">
        <is>
          <t>08/07/2026</t>
        </is>
      </c>
      <c r="P440" s="16">
        <f>IF(SUMIFS('2. Utility Breakdown'!$T$6:$T$2000,'2. Utility Breakdown'!$A$6:$A$2000,$A440,'2. Utility Breakdown'!$G$6:$G$2000,"Y")=0,"",IFERROR(SUMIFS('2. Utility Breakdown'!$T$6:$T$2000,'2. Utility Breakdown'!$A$6:$A$2000,$A440,'2. Utility Breakdown'!$G$6:$G$2000,"Y")/INDEX('Property List'!$B$6:$B$35,MATCH($A440,'Property List'!$A$6:$A$35,0)),""))</f>
        <v/>
      </c>
      <c r="Q440" s="12" t="n">
        <v>78.29000000000001</v>
      </c>
      <c r="R440" s="15">
        <f>IF(OR(P440="",Q440=""),"",P440-Q440)</f>
        <v/>
      </c>
      <c r="S440" s="17" t="n"/>
    </row>
    <row r="441">
      <c r="A441" s="43" t="inlineStr">
        <is>
          <t>Palmetto at Lakeside</t>
        </is>
      </c>
      <c r="B441" s="43" t="inlineStr">
        <is>
          <t>Orlando, FL</t>
        </is>
      </c>
      <c r="C441" s="43" t="inlineStr">
        <is>
          <t>N</t>
        </is>
      </c>
      <c r="D441" s="43" t="inlineStr">
        <is>
          <t>B3</t>
        </is>
      </c>
      <c r="E441" s="44" t="n">
        <v>54</v>
      </c>
      <c r="F441" s="44" t="n">
        <v>900</v>
      </c>
      <c r="G441" s="12" t="n">
        <v>1391.78</v>
      </c>
      <c r="H441" s="13">
        <f>IFERROR(G441/F441,"")</f>
        <v/>
      </c>
      <c r="I441" s="12" t="n">
        <v>1248.64</v>
      </c>
      <c r="J441" s="13">
        <f>IFERROR(I441/F441,"")</f>
        <v/>
      </c>
      <c r="K441" s="44" t="n">
        <v>39</v>
      </c>
      <c r="L441" s="14">
        <f>IFERROR(K441/E441,"")</f>
        <v/>
      </c>
      <c r="M441" s="44" t="n">
        <v>14</v>
      </c>
      <c r="N441" s="15">
        <f>IFERROR(G441-I441,"")</f>
        <v/>
      </c>
      <c r="O441" s="43" t="inlineStr">
        <is>
          <t>08/07/2026</t>
        </is>
      </c>
      <c r="P441" s="16">
        <f>IF(SUMIFS('2. Utility Breakdown'!$T$6:$T$2000,'2. Utility Breakdown'!$A$6:$A$2000,$A441,'2. Utility Breakdown'!$G$6:$G$2000,"Y")=0,"",IFERROR(SUMIFS('2. Utility Breakdown'!$T$6:$T$2000,'2. Utility Breakdown'!$A$6:$A$2000,$A441,'2. Utility Breakdown'!$G$6:$G$2000,"Y")/INDEX('Property List'!$B$6:$B$35,MATCH($A441,'Property List'!$A$6:$A$35,0)),""))</f>
        <v/>
      </c>
      <c r="Q441" s="12" t="n">
        <v>78.29000000000001</v>
      </c>
      <c r="R441" s="15">
        <f>IF(OR(P441="",Q441=""),"",P441-Q441)</f>
        <v/>
      </c>
      <c r="S441" s="17" t="n"/>
    </row>
    <row r="442">
      <c r="A442" s="43" t="inlineStr">
        <is>
          <t>Palmetto at Lakeside</t>
        </is>
      </c>
      <c r="B442" s="43" t="inlineStr">
        <is>
          <t>Orlando, FL</t>
        </is>
      </c>
      <c r="C442" s="43" t="inlineStr">
        <is>
          <t>N</t>
        </is>
      </c>
      <c r="D442" s="43" t="inlineStr">
        <is>
          <t>B3R</t>
        </is>
      </c>
      <c r="E442" s="44" t="n">
        <v>36</v>
      </c>
      <c r="F442" s="44" t="n">
        <v>900</v>
      </c>
      <c r="G442" s="12" t="n">
        <v>1427.33</v>
      </c>
      <c r="H442" s="13">
        <f>IFERROR(G442/F442,"")</f>
        <v/>
      </c>
      <c r="I442" s="12" t="n">
        <v>1263.48</v>
      </c>
      <c r="J442" s="13">
        <f>IFERROR(I442/F442,"")</f>
        <v/>
      </c>
      <c r="K442" s="44" t="n">
        <v>23</v>
      </c>
      <c r="L442" s="14">
        <f>IFERROR(K442/E442,"")</f>
        <v/>
      </c>
      <c r="M442" s="44" t="n">
        <v>12</v>
      </c>
      <c r="N442" s="15">
        <f>IFERROR(G442-I442,"")</f>
        <v/>
      </c>
      <c r="O442" s="43" t="inlineStr">
        <is>
          <t>08/07/2026</t>
        </is>
      </c>
      <c r="P442" s="16">
        <f>IF(SUMIFS('2. Utility Breakdown'!$T$6:$T$2000,'2. Utility Breakdown'!$A$6:$A$2000,$A442,'2. Utility Breakdown'!$G$6:$G$2000,"Y")=0,"",IFERROR(SUMIFS('2. Utility Breakdown'!$T$6:$T$2000,'2. Utility Breakdown'!$A$6:$A$2000,$A442,'2. Utility Breakdown'!$G$6:$G$2000,"Y")/INDEX('Property List'!$B$6:$B$35,MATCH($A442,'Property List'!$A$6:$A$35,0)),""))</f>
        <v/>
      </c>
      <c r="Q442" s="12" t="n">
        <v>78.29000000000001</v>
      </c>
      <c r="R442" s="15">
        <f>IF(OR(P442="",Q442=""),"",P442-Q442)</f>
        <v/>
      </c>
      <c r="S442" s="17" t="n"/>
    </row>
    <row r="443">
      <c r="A443" s="43" t="inlineStr">
        <is>
          <t>Palmetto at Lakeside</t>
        </is>
      </c>
      <c r="B443" s="43" t="inlineStr">
        <is>
          <t>Orlando, FL</t>
        </is>
      </c>
      <c r="C443" s="43" t="inlineStr">
        <is>
          <t>N</t>
        </is>
      </c>
      <c r="D443" s="43" t="inlineStr">
        <is>
          <t>B4</t>
        </is>
      </c>
      <c r="E443" s="44" t="n">
        <v>4</v>
      </c>
      <c r="F443" s="44" t="n">
        <v>950</v>
      </c>
      <c r="G443" s="12" t="n">
        <v>1475.5</v>
      </c>
      <c r="H443" s="13">
        <f>IFERROR(G443/F443,"")</f>
        <v/>
      </c>
      <c r="I443" s="12" t="n">
        <v>1267</v>
      </c>
      <c r="J443" s="13">
        <f>IFERROR(I443/F443,"")</f>
        <v/>
      </c>
      <c r="K443" s="44" t="n">
        <v>3</v>
      </c>
      <c r="L443" s="14">
        <f>IFERROR(K443/E443,"")</f>
        <v/>
      </c>
      <c r="M443" s="44" t="n">
        <v>2</v>
      </c>
      <c r="N443" s="15">
        <f>IFERROR(G443-I443,"")</f>
        <v/>
      </c>
      <c r="O443" s="43" t="inlineStr">
        <is>
          <t>08/07/2026</t>
        </is>
      </c>
      <c r="P443" s="16">
        <f>IF(SUMIFS('2. Utility Breakdown'!$T$6:$T$2000,'2. Utility Breakdown'!$A$6:$A$2000,$A443,'2. Utility Breakdown'!$G$6:$G$2000,"Y")=0,"",IFERROR(SUMIFS('2. Utility Breakdown'!$T$6:$T$2000,'2. Utility Breakdown'!$A$6:$A$2000,$A443,'2. Utility Breakdown'!$G$6:$G$2000,"Y")/INDEX('Property List'!$B$6:$B$35,MATCH($A443,'Property List'!$A$6:$A$35,0)),""))</f>
        <v/>
      </c>
      <c r="Q443" s="12" t="n">
        <v>78.29000000000001</v>
      </c>
      <c r="R443" s="15">
        <f>IF(OR(P443="",Q443=""),"",P443-Q443)</f>
        <v/>
      </c>
      <c r="S443" s="17" t="n"/>
    </row>
    <row r="444">
      <c r="A444" s="43" t="inlineStr">
        <is>
          <t>Palmetto at Lakeside</t>
        </is>
      </c>
      <c r="B444" s="43" t="inlineStr">
        <is>
          <t>Orlando, FL</t>
        </is>
      </c>
      <c r="C444" s="43" t="inlineStr">
        <is>
          <t>N</t>
        </is>
      </c>
      <c r="D444" s="43" t="inlineStr">
        <is>
          <t>B4R</t>
        </is>
      </c>
      <c r="E444" s="44" t="n">
        <v>6</v>
      </c>
      <c r="F444" s="44" t="n">
        <v>950</v>
      </c>
      <c r="G444" s="12" t="n">
        <v>1522.33</v>
      </c>
      <c r="H444" s="13">
        <f>IFERROR(G444/F444,"")</f>
        <v/>
      </c>
      <c r="I444" s="12" t="n">
        <v>1283.75</v>
      </c>
      <c r="J444" s="13">
        <f>IFERROR(I444/F444,"")</f>
        <v/>
      </c>
      <c r="K444" s="44" t="n">
        <v>4</v>
      </c>
      <c r="L444" s="14">
        <f>IFERROR(K444/E444,"")</f>
        <v/>
      </c>
      <c r="M444" s="44" t="n">
        <v>2</v>
      </c>
      <c r="N444" s="15">
        <f>IFERROR(G444-I444,"")</f>
        <v/>
      </c>
      <c r="O444" s="43" t="inlineStr">
        <is>
          <t>08/07/2026</t>
        </is>
      </c>
      <c r="P444" s="16">
        <f>IF(SUMIFS('2. Utility Breakdown'!$T$6:$T$2000,'2. Utility Breakdown'!$A$6:$A$2000,$A444,'2. Utility Breakdown'!$G$6:$G$2000,"Y")=0,"",IFERROR(SUMIFS('2. Utility Breakdown'!$T$6:$T$2000,'2. Utility Breakdown'!$A$6:$A$2000,$A444,'2. Utility Breakdown'!$G$6:$G$2000,"Y")/INDEX('Property List'!$B$6:$B$35,MATCH($A444,'Property List'!$A$6:$A$35,0)),""))</f>
        <v/>
      </c>
      <c r="Q444" s="12" t="n">
        <v>78.29000000000001</v>
      </c>
      <c r="R444" s="15">
        <f>IF(OR(P444="",Q444=""),"",P444-Q444)</f>
        <v/>
      </c>
      <c r="S444" s="17" t="n"/>
    </row>
    <row r="445">
      <c r="A445" s="43" t="inlineStr">
        <is>
          <t>Palmetto at Lakeside</t>
        </is>
      </c>
      <c r="B445" s="43" t="inlineStr">
        <is>
          <t>Orlando, FL</t>
        </is>
      </c>
      <c r="C445" s="43" t="inlineStr">
        <is>
          <t>N</t>
        </is>
      </c>
      <c r="D445" s="43" t="inlineStr">
        <is>
          <t>B5</t>
        </is>
      </c>
      <c r="E445" s="44" t="n">
        <v>31</v>
      </c>
      <c r="F445" s="44" t="n">
        <v>1000</v>
      </c>
      <c r="G445" s="12" t="n">
        <v>1583.16</v>
      </c>
      <c r="H445" s="13">
        <f>IFERROR(G445/F445,"")</f>
        <v/>
      </c>
      <c r="I445" s="12" t="n">
        <v>1371.31</v>
      </c>
      <c r="J445" s="13">
        <f>IFERROR(I445/F445,"")</f>
        <v/>
      </c>
      <c r="K445" s="44" t="n">
        <v>16</v>
      </c>
      <c r="L445" s="14">
        <f>IFERROR(K445/E445,"")</f>
        <v/>
      </c>
      <c r="M445" s="44" t="n">
        <v>15</v>
      </c>
      <c r="N445" s="15">
        <f>IFERROR(G445-I445,"")</f>
        <v/>
      </c>
      <c r="O445" s="43" t="inlineStr">
        <is>
          <t>08/07/2026</t>
        </is>
      </c>
      <c r="P445" s="16">
        <f>IF(SUMIFS('2. Utility Breakdown'!$T$6:$T$2000,'2. Utility Breakdown'!$A$6:$A$2000,$A445,'2. Utility Breakdown'!$G$6:$G$2000,"Y")=0,"",IFERROR(SUMIFS('2. Utility Breakdown'!$T$6:$T$2000,'2. Utility Breakdown'!$A$6:$A$2000,$A445,'2. Utility Breakdown'!$G$6:$G$2000,"Y")/INDEX('Property List'!$B$6:$B$35,MATCH($A445,'Property List'!$A$6:$A$35,0)),""))</f>
        <v/>
      </c>
      <c r="Q445" s="12" t="n">
        <v>78.29000000000001</v>
      </c>
      <c r="R445" s="15">
        <f>IF(OR(P445="",Q445=""),"",P445-Q445)</f>
        <v/>
      </c>
      <c r="S445" s="17" t="n"/>
    </row>
    <row r="446">
      <c r="A446" s="43" t="inlineStr">
        <is>
          <t>Palmetto at Lakeside</t>
        </is>
      </c>
      <c r="B446" s="43" t="inlineStr">
        <is>
          <t>Orlando, FL</t>
        </is>
      </c>
      <c r="C446" s="43" t="inlineStr">
        <is>
          <t>N</t>
        </is>
      </c>
      <c r="D446" s="43" t="inlineStr">
        <is>
          <t>B5R</t>
        </is>
      </c>
      <c r="E446" s="44" t="n">
        <v>13</v>
      </c>
      <c r="F446" s="44" t="n">
        <v>1000</v>
      </c>
      <c r="G446" s="12" t="n">
        <v>1604.38</v>
      </c>
      <c r="H446" s="13">
        <f>IFERROR(G446/F446,"")</f>
        <v/>
      </c>
      <c r="I446" s="12" t="n">
        <v>1315.86</v>
      </c>
      <c r="J446" s="13">
        <f>IFERROR(I446/F446,"")</f>
        <v/>
      </c>
      <c r="K446" s="44" t="n">
        <v>7</v>
      </c>
      <c r="L446" s="14">
        <f>IFERROR(K446/E446,"")</f>
        <v/>
      </c>
      <c r="M446" s="44" t="n">
        <v>6</v>
      </c>
      <c r="N446" s="15">
        <f>IFERROR(G446-I446,"")</f>
        <v/>
      </c>
      <c r="O446" s="43" t="inlineStr">
        <is>
          <t>08/07/2026</t>
        </is>
      </c>
      <c r="P446" s="16">
        <f>IF(SUMIFS('2. Utility Breakdown'!$T$6:$T$2000,'2. Utility Breakdown'!$A$6:$A$2000,$A446,'2. Utility Breakdown'!$G$6:$G$2000,"Y")=0,"",IFERROR(SUMIFS('2. Utility Breakdown'!$T$6:$T$2000,'2. Utility Breakdown'!$A$6:$A$2000,$A446,'2. Utility Breakdown'!$G$6:$G$2000,"Y")/INDEX('Property List'!$B$6:$B$35,MATCH($A446,'Property List'!$A$6:$A$35,0)),""))</f>
        <v/>
      </c>
      <c r="Q446" s="12" t="n">
        <v>78.29000000000001</v>
      </c>
      <c r="R446" s="15">
        <f>IF(OR(P446="",Q446=""),"",P446-Q446)</f>
        <v/>
      </c>
      <c r="S446" s="17" t="n"/>
    </row>
    <row r="447">
      <c r="A447" s="43" t="inlineStr">
        <is>
          <t>Palmetto at Lakeside</t>
        </is>
      </c>
      <c r="B447" s="43" t="inlineStr">
        <is>
          <t>Orlando, FL</t>
        </is>
      </c>
      <c r="C447" s="43" t="inlineStr">
        <is>
          <t>N</t>
        </is>
      </c>
      <c r="D447" s="43" t="inlineStr">
        <is>
          <t>B6</t>
        </is>
      </c>
      <c r="E447" s="44" t="n">
        <v>28</v>
      </c>
      <c r="F447" s="44" t="n">
        <v>1000</v>
      </c>
      <c r="G447" s="12" t="n">
        <v>1581.04</v>
      </c>
      <c r="H447" s="13">
        <f>IFERROR(G447/F447,"")</f>
        <v/>
      </c>
      <c r="I447" s="12" t="n">
        <v>1309.1</v>
      </c>
      <c r="J447" s="13">
        <f>IFERROR(I447/F447,"")</f>
        <v/>
      </c>
      <c r="K447" s="44" t="n">
        <v>21</v>
      </c>
      <c r="L447" s="14">
        <f>IFERROR(K447/E447,"")</f>
        <v/>
      </c>
      <c r="M447" s="44" t="n">
        <v>7</v>
      </c>
      <c r="N447" s="15">
        <f>IFERROR(G447-I447,"")</f>
        <v/>
      </c>
      <c r="O447" s="43" t="inlineStr">
        <is>
          <t>08/07/2026</t>
        </is>
      </c>
      <c r="P447" s="16">
        <f>IF(SUMIFS('2. Utility Breakdown'!$T$6:$T$2000,'2. Utility Breakdown'!$A$6:$A$2000,$A447,'2. Utility Breakdown'!$G$6:$G$2000,"Y")=0,"",IFERROR(SUMIFS('2. Utility Breakdown'!$T$6:$T$2000,'2. Utility Breakdown'!$A$6:$A$2000,$A447,'2. Utility Breakdown'!$G$6:$G$2000,"Y")/INDEX('Property List'!$B$6:$B$35,MATCH($A447,'Property List'!$A$6:$A$35,0)),""))</f>
        <v/>
      </c>
      <c r="Q447" s="12" t="n">
        <v>78.29000000000001</v>
      </c>
      <c r="R447" s="15">
        <f>IF(OR(P447="",Q447=""),"",P447-Q447)</f>
        <v/>
      </c>
      <c r="S447" s="17" t="n"/>
    </row>
    <row r="448">
      <c r="A448" s="43" t="inlineStr">
        <is>
          <t>Palmetto at Lakeside</t>
        </is>
      </c>
      <c r="B448" s="43" t="inlineStr">
        <is>
          <t>Orlando, FL</t>
        </is>
      </c>
      <c r="C448" s="43" t="inlineStr">
        <is>
          <t>N</t>
        </is>
      </c>
      <c r="D448" s="43" t="inlineStr">
        <is>
          <t>B6R</t>
        </is>
      </c>
      <c r="E448" s="44" t="n">
        <v>16</v>
      </c>
      <c r="F448" s="44" t="n">
        <v>1000</v>
      </c>
      <c r="G448" s="12" t="n">
        <v>1602.75</v>
      </c>
      <c r="H448" s="13">
        <f>IFERROR(G448/F448,"")</f>
        <v/>
      </c>
      <c r="I448" s="12" t="n">
        <v>1357</v>
      </c>
      <c r="J448" s="13">
        <f>IFERROR(I448/F448,"")</f>
        <v/>
      </c>
      <c r="K448" s="44" t="n">
        <v>11</v>
      </c>
      <c r="L448" s="14">
        <f>IFERROR(K448/E448,"")</f>
        <v/>
      </c>
      <c r="M448" s="44" t="n">
        <v>3</v>
      </c>
      <c r="N448" s="15">
        <f>IFERROR(G448-I448,"")</f>
        <v/>
      </c>
      <c r="O448" s="43" t="inlineStr">
        <is>
          <t>08/07/2026</t>
        </is>
      </c>
      <c r="P448" s="16">
        <f>IF(SUMIFS('2. Utility Breakdown'!$T$6:$T$2000,'2. Utility Breakdown'!$A$6:$A$2000,$A448,'2. Utility Breakdown'!$G$6:$G$2000,"Y")=0,"",IFERROR(SUMIFS('2. Utility Breakdown'!$T$6:$T$2000,'2. Utility Breakdown'!$A$6:$A$2000,$A448,'2. Utility Breakdown'!$G$6:$G$2000,"Y")/INDEX('Property List'!$B$6:$B$35,MATCH($A448,'Property List'!$A$6:$A$35,0)),""))</f>
        <v/>
      </c>
      <c r="Q448" s="12" t="n">
        <v>78.29000000000001</v>
      </c>
      <c r="R448" s="15">
        <f>IF(OR(P448="",Q448=""),"",P448-Q448)</f>
        <v/>
      </c>
      <c r="S448" s="17" t="n"/>
    </row>
    <row r="449">
      <c r="A449" s="43" t="inlineStr">
        <is>
          <t>Palmetto at Lakeside</t>
        </is>
      </c>
      <c r="B449" s="43" t="inlineStr">
        <is>
          <t>Orlando, FL</t>
        </is>
      </c>
      <c r="C449" s="43" t="inlineStr">
        <is>
          <t>N</t>
        </is>
      </c>
      <c r="D449" s="43" t="inlineStr">
        <is>
          <t>B7</t>
        </is>
      </c>
      <c r="E449" s="44" t="n">
        <v>10</v>
      </c>
      <c r="F449" s="44" t="n">
        <v>1140</v>
      </c>
      <c r="G449" s="12" t="n">
        <v>1583</v>
      </c>
      <c r="H449" s="13">
        <f>IFERROR(G449/F449,"")</f>
        <v/>
      </c>
      <c r="I449" s="12" t="n">
        <v>1298.2</v>
      </c>
      <c r="J449" s="13">
        <f>IFERROR(I449/F449,"")</f>
        <v/>
      </c>
      <c r="K449" s="44" t="n">
        <v>5</v>
      </c>
      <c r="L449" s="14">
        <f>IFERROR(K449/E449,"")</f>
        <v/>
      </c>
      <c r="M449" s="44" t="n">
        <v>3</v>
      </c>
      <c r="N449" s="15">
        <f>IFERROR(G449-I449,"")</f>
        <v/>
      </c>
      <c r="O449" s="43" t="inlineStr">
        <is>
          <t>08/07/2026</t>
        </is>
      </c>
      <c r="P449" s="16">
        <f>IF(SUMIFS('2. Utility Breakdown'!$T$6:$T$2000,'2. Utility Breakdown'!$A$6:$A$2000,$A449,'2. Utility Breakdown'!$G$6:$G$2000,"Y")=0,"",IFERROR(SUMIFS('2. Utility Breakdown'!$T$6:$T$2000,'2. Utility Breakdown'!$A$6:$A$2000,$A449,'2. Utility Breakdown'!$G$6:$G$2000,"Y")/INDEX('Property List'!$B$6:$B$35,MATCH($A449,'Property List'!$A$6:$A$35,0)),""))</f>
        <v/>
      </c>
      <c r="Q449" s="12" t="n">
        <v>78.29000000000001</v>
      </c>
      <c r="R449" s="15">
        <f>IF(OR(P449="",Q449=""),"",P449-Q449)</f>
        <v/>
      </c>
      <c r="S449" s="17" t="n"/>
    </row>
    <row r="450">
      <c r="A450" s="43" t="inlineStr">
        <is>
          <t>Palmetto at Lakeside</t>
        </is>
      </c>
      <c r="B450" s="43" t="inlineStr">
        <is>
          <t>Orlando, FL</t>
        </is>
      </c>
      <c r="C450" s="43" t="inlineStr">
        <is>
          <t>N</t>
        </is>
      </c>
      <c r="D450" s="43" t="inlineStr">
        <is>
          <t>B7R</t>
        </is>
      </c>
      <c r="E450" s="44" t="n">
        <v>10</v>
      </c>
      <c r="F450" s="44" t="n">
        <v>1140</v>
      </c>
      <c r="G450" s="12" t="n">
        <v>1620</v>
      </c>
      <c r="H450" s="13">
        <f>IFERROR(G450/F450,"")</f>
        <v/>
      </c>
      <c r="I450" s="12" t="n">
        <v>1316.5</v>
      </c>
      <c r="J450" s="13">
        <f>IFERROR(I450/F450,"")</f>
        <v/>
      </c>
      <c r="K450" s="44" t="n">
        <v>8</v>
      </c>
      <c r="L450" s="14">
        <f>IFERROR(K450/E450,"")</f>
        <v/>
      </c>
      <c r="M450" s="44" t="n">
        <v>2</v>
      </c>
      <c r="N450" s="15">
        <f>IFERROR(G450-I450,"")</f>
        <v/>
      </c>
      <c r="O450" s="43" t="inlineStr">
        <is>
          <t>08/07/2026</t>
        </is>
      </c>
      <c r="P450" s="16">
        <f>IF(SUMIFS('2. Utility Breakdown'!$T$6:$T$2000,'2. Utility Breakdown'!$A$6:$A$2000,$A450,'2. Utility Breakdown'!$G$6:$G$2000,"Y")=0,"",IFERROR(SUMIFS('2. Utility Breakdown'!$T$6:$T$2000,'2. Utility Breakdown'!$A$6:$A$2000,$A450,'2. Utility Breakdown'!$G$6:$G$2000,"Y")/INDEX('Property List'!$B$6:$B$35,MATCH($A450,'Property List'!$A$6:$A$35,0)),""))</f>
        <v/>
      </c>
      <c r="Q450" s="12" t="n">
        <v>78.29000000000001</v>
      </c>
      <c r="R450" s="15">
        <f>IF(OR(P450="",Q450=""),"",P450-Q450)</f>
        <v/>
      </c>
      <c r="S450" s="17" t="n"/>
    </row>
    <row r="451">
      <c r="A451" s="43" t="inlineStr">
        <is>
          <t>Palmetto at Lakeside</t>
        </is>
      </c>
      <c r="B451" s="43" t="inlineStr">
        <is>
          <t>Orlando, FL</t>
        </is>
      </c>
      <c r="C451" s="43" t="inlineStr">
        <is>
          <t>N</t>
        </is>
      </c>
      <c r="D451" s="43" t="inlineStr">
        <is>
          <t>E2R</t>
        </is>
      </c>
      <c r="E451" s="44" t="n">
        <v>29</v>
      </c>
      <c r="F451" s="44" t="n">
        <v>420</v>
      </c>
      <c r="G451" s="12" t="n">
        <v>1159.9</v>
      </c>
      <c r="H451" s="13">
        <f>IFERROR(G451/F451,"")</f>
        <v/>
      </c>
      <c r="I451" s="12" t="n">
        <v>964.38</v>
      </c>
      <c r="J451" s="13">
        <f>IFERROR(I451/F451,"")</f>
        <v/>
      </c>
      <c r="K451" s="44" t="n">
        <v>16</v>
      </c>
      <c r="L451" s="14">
        <f>IFERROR(K451/E451,"")</f>
        <v/>
      </c>
      <c r="M451" s="44" t="n">
        <v>13</v>
      </c>
      <c r="N451" s="15">
        <f>IFERROR(G451-I451,"")</f>
        <v/>
      </c>
      <c r="O451" s="43" t="inlineStr">
        <is>
          <t>08/07/2026</t>
        </is>
      </c>
      <c r="P451" s="16">
        <f>IF(SUMIFS('2. Utility Breakdown'!$T$6:$T$2000,'2. Utility Breakdown'!$A$6:$A$2000,$A451,'2. Utility Breakdown'!$G$6:$G$2000,"Y")=0,"",IFERROR(SUMIFS('2. Utility Breakdown'!$T$6:$T$2000,'2. Utility Breakdown'!$A$6:$A$2000,$A451,'2. Utility Breakdown'!$G$6:$G$2000,"Y")/INDEX('Property List'!$B$6:$B$35,MATCH($A451,'Property List'!$A$6:$A$35,0)),""))</f>
        <v/>
      </c>
      <c r="Q451" s="12" t="n">
        <v>78.29000000000001</v>
      </c>
      <c r="R451" s="15">
        <f>IF(OR(P451="",Q451=""),"",P451-Q451)</f>
        <v/>
      </c>
      <c r="S451" s="17" t="n"/>
    </row>
    <row r="452">
      <c r="A452" s="43" t="inlineStr">
        <is>
          <t>Palmetto at Lakeside</t>
        </is>
      </c>
      <c r="B452" s="43" t="inlineStr">
        <is>
          <t>Orlando, FL</t>
        </is>
      </c>
      <c r="C452" s="43" t="inlineStr">
        <is>
          <t>N</t>
        </is>
      </c>
      <c r="D452" s="43" t="inlineStr">
        <is>
          <t>A1</t>
        </is>
      </c>
      <c r="E452" s="44" t="n">
        <v>88</v>
      </c>
      <c r="F452" s="44" t="n">
        <v>550</v>
      </c>
      <c r="G452" s="12" t="n">
        <v>1263.63</v>
      </c>
      <c r="H452" s="13">
        <f>IFERROR(G452/F452,"")</f>
        <v/>
      </c>
      <c r="I452" s="12" t="n">
        <v>1031.12</v>
      </c>
      <c r="J452" s="13">
        <f>IFERROR(I452/F452,"")</f>
        <v/>
      </c>
      <c r="K452" s="44" t="n">
        <v>52</v>
      </c>
      <c r="L452" s="14">
        <f>IFERROR(K452/E452,"")</f>
        <v/>
      </c>
      <c r="M452" s="44" t="n">
        <v>37</v>
      </c>
      <c r="N452" s="15">
        <f>IFERROR(G452-I452,"")</f>
        <v/>
      </c>
      <c r="O452" s="43" t="inlineStr">
        <is>
          <t>08/07/2026</t>
        </is>
      </c>
      <c r="P452" s="16">
        <f>IF(SUMIFS('2. Utility Breakdown'!$T$6:$T$2000,'2. Utility Breakdown'!$A$6:$A$2000,$A452,'2. Utility Breakdown'!$G$6:$G$2000,"Y")=0,"",IFERROR(SUMIFS('2. Utility Breakdown'!$T$6:$T$2000,'2. Utility Breakdown'!$A$6:$A$2000,$A452,'2. Utility Breakdown'!$G$6:$G$2000,"Y")/INDEX('Property List'!$B$6:$B$35,MATCH($A452,'Property List'!$A$6:$A$35,0)),""))</f>
        <v/>
      </c>
      <c r="Q452" s="12" t="n">
        <v>78.29000000000001</v>
      </c>
      <c r="R452" s="15">
        <f>IF(OR(P452="",Q452=""),"",P452-Q452)</f>
        <v/>
      </c>
      <c r="S452" s="17" t="n"/>
    </row>
    <row r="453">
      <c r="A453" s="43" t="inlineStr">
        <is>
          <t>Palmetto at Lakeside</t>
        </is>
      </c>
      <c r="B453" s="43" t="inlineStr">
        <is>
          <t>Orlando, FL</t>
        </is>
      </c>
      <c r="C453" s="43" t="inlineStr">
        <is>
          <t>N</t>
        </is>
      </c>
      <c r="D453" s="43" t="inlineStr">
        <is>
          <t>A1R</t>
        </is>
      </c>
      <c r="E453" s="44" t="n">
        <v>68</v>
      </c>
      <c r="F453" s="44" t="n">
        <v>550</v>
      </c>
      <c r="G453" s="12" t="n">
        <v>1287.9</v>
      </c>
      <c r="H453" s="13">
        <f>IFERROR(G453/F453,"")</f>
        <v/>
      </c>
      <c r="I453" s="12" t="n">
        <v>1034.05</v>
      </c>
      <c r="J453" s="13">
        <f>IFERROR(I453/F453,"")</f>
        <v/>
      </c>
      <c r="K453" s="44" t="n">
        <v>40</v>
      </c>
      <c r="L453" s="14">
        <f>IFERROR(K453/E453,"")</f>
        <v/>
      </c>
      <c r="M453" s="44" t="n">
        <v>24</v>
      </c>
      <c r="N453" s="15">
        <f>IFERROR(G453-I453,"")</f>
        <v/>
      </c>
      <c r="O453" s="43" t="inlineStr">
        <is>
          <t>08/07/2026</t>
        </is>
      </c>
      <c r="P453" s="16">
        <f>IF(SUMIFS('2. Utility Breakdown'!$T$6:$T$2000,'2. Utility Breakdown'!$A$6:$A$2000,$A453,'2. Utility Breakdown'!$G$6:$G$2000,"Y")=0,"",IFERROR(SUMIFS('2. Utility Breakdown'!$T$6:$T$2000,'2. Utility Breakdown'!$A$6:$A$2000,$A453,'2. Utility Breakdown'!$G$6:$G$2000,"Y")/INDEX('Property List'!$B$6:$B$35,MATCH($A453,'Property List'!$A$6:$A$35,0)),""))</f>
        <v/>
      </c>
      <c r="Q453" s="12" t="n">
        <v>78.29000000000001</v>
      </c>
      <c r="R453" s="15">
        <f>IF(OR(P453="",Q453=""),"",P453-Q453)</f>
        <v/>
      </c>
      <c r="S453" s="17" t="n"/>
    </row>
    <row r="454">
      <c r="A454" s="43" t="inlineStr">
        <is>
          <t>Palmetto at Lakeside</t>
        </is>
      </c>
      <c r="B454" s="43" t="inlineStr">
        <is>
          <t>Orlando, FL</t>
        </is>
      </c>
      <c r="C454" s="43" t="inlineStr">
        <is>
          <t>N</t>
        </is>
      </c>
      <c r="D454" s="43" t="inlineStr">
        <is>
          <t>A2</t>
        </is>
      </c>
      <c r="E454" s="44" t="n">
        <v>3</v>
      </c>
      <c r="F454" s="44" t="n">
        <v>900</v>
      </c>
      <c r="G454" s="12" t="n">
        <v>1300.67</v>
      </c>
      <c r="H454" s="13">
        <f>IFERROR(G454/F454,"")</f>
        <v/>
      </c>
      <c r="I454" s="12" t="n">
        <v>1125</v>
      </c>
      <c r="J454" s="13">
        <f>IFERROR(I454/F454,"")</f>
        <v/>
      </c>
      <c r="K454" s="44" t="n">
        <v>1</v>
      </c>
      <c r="L454" s="14">
        <f>IFERROR(K454/E454,"")</f>
        <v/>
      </c>
      <c r="M454" s="44" t="n">
        <v>2</v>
      </c>
      <c r="N454" s="15">
        <f>IFERROR(G454-I454,"")</f>
        <v/>
      </c>
      <c r="O454" s="43" t="inlineStr">
        <is>
          <t>08/07/2026</t>
        </is>
      </c>
      <c r="P454" s="16">
        <f>IF(SUMIFS('2. Utility Breakdown'!$T$6:$T$2000,'2. Utility Breakdown'!$A$6:$A$2000,$A454,'2. Utility Breakdown'!$G$6:$G$2000,"Y")=0,"",IFERROR(SUMIFS('2. Utility Breakdown'!$T$6:$T$2000,'2. Utility Breakdown'!$A$6:$A$2000,$A454,'2. Utility Breakdown'!$G$6:$G$2000,"Y")/INDEX('Property List'!$B$6:$B$35,MATCH($A454,'Property List'!$A$6:$A$35,0)),""))</f>
        <v/>
      </c>
      <c r="Q454" s="12" t="n">
        <v>78.29000000000001</v>
      </c>
      <c r="R454" s="15">
        <f>IF(OR(P454="",Q454=""),"",P454-Q454)</f>
        <v/>
      </c>
      <c r="S454" s="17" t="n"/>
    </row>
    <row r="455">
      <c r="A455" s="9" t="inlineStr">
        <is>
          <t>Palmetto at Lakeside</t>
        </is>
      </c>
      <c r="B455" s="11" t="n"/>
      <c r="C455" s="11" t="n"/>
      <c r="D455" s="9" t="inlineStr">
        <is>
          <t>Property Total</t>
        </is>
      </c>
      <c r="E455" s="10">
        <f>SUM(E432:E454)</f>
        <v/>
      </c>
      <c r="F455" s="10">
        <f>IFERROR(SUMPRODUCT(E432:E454,F432:F454)/E455,"")</f>
        <v/>
      </c>
      <c r="G455" s="18">
        <f>IFERROR(SUMPRODUCT(E432:E454,G432:G454)/E455,"")</f>
        <v/>
      </c>
      <c r="H455" s="19">
        <f>IFERROR(G455/F455,"")</f>
        <v/>
      </c>
      <c r="I455" s="18">
        <f>IFERROR(SUMPRODUCT(E432:E454,I432:I454)/E455,"")</f>
        <v/>
      </c>
      <c r="J455" s="19">
        <f>IFERROR(I455/F455,"")</f>
        <v/>
      </c>
      <c r="K455" s="10">
        <f>SUM(K432:K454)</f>
        <v/>
      </c>
      <c r="L455" s="20">
        <f>IFERROR(K455/E455,"")</f>
        <v/>
      </c>
      <c r="M455" s="10">
        <f>SUM(M432:M454)</f>
        <v/>
      </c>
      <c r="N455" s="18">
        <f>IFERROR(G455-I455,"")</f>
        <v/>
      </c>
      <c r="O455" s="11" t="n"/>
      <c r="P455" s="21">
        <f>P454</f>
        <v/>
      </c>
      <c r="Q455" s="21">
        <f>Q454</f>
        <v/>
      </c>
      <c r="R455" s="18">
        <f>IF(OR(P455="",Q455=""),"",P455-Q455)</f>
        <v/>
      </c>
      <c r="S455" s="11" t="n"/>
    </row>
    <row r="456">
      <c r="A456" s="43" t="inlineStr">
        <is>
          <t>Blue Note</t>
        </is>
      </c>
      <c r="B456" s="43" t="inlineStr">
        <is>
          <t>Nashville, TN</t>
        </is>
      </c>
      <c r="C456" s="43" t="inlineStr">
        <is>
          <t>N</t>
        </is>
      </c>
      <c r="D456" s="43" t="inlineStr">
        <is>
          <t>A1</t>
        </is>
      </c>
      <c r="E456" s="44" t="n">
        <v>72</v>
      </c>
      <c r="F456" s="44" t="n">
        <v>700</v>
      </c>
      <c r="G456" s="12" t="n">
        <v>1013.31</v>
      </c>
      <c r="H456" s="13">
        <f>IFERROR(G456/F456,"")</f>
        <v/>
      </c>
      <c r="I456" s="12" t="n">
        <v>962.4299999999999</v>
      </c>
      <c r="J456" s="13">
        <f>IFERROR(I456/F456,"")</f>
        <v/>
      </c>
      <c r="K456" s="44" t="n">
        <v>54</v>
      </c>
      <c r="L456" s="14">
        <f>IFERROR(K456/E456,"")</f>
        <v/>
      </c>
      <c r="M456" s="44" t="n">
        <v>19</v>
      </c>
      <c r="N456" s="15">
        <f>IFERROR(G456-I456,"")</f>
        <v/>
      </c>
      <c r="O456" s="43" t="inlineStr">
        <is>
          <t>08/07/2026</t>
        </is>
      </c>
      <c r="P456" s="16">
        <f>IF(SUMIFS('2. Utility Breakdown'!$T$6:$T$2000,'2. Utility Breakdown'!$A$6:$A$2000,$A456,'2. Utility Breakdown'!$G$6:$G$2000,"Y")=0,"",IFERROR(SUMIFS('2. Utility Breakdown'!$T$6:$T$2000,'2. Utility Breakdown'!$A$6:$A$2000,$A456,'2. Utility Breakdown'!$G$6:$G$2000,"Y")/INDEX('Property List'!$B$6:$B$35,MATCH($A456,'Property List'!$A$6:$A$35,0)),""))</f>
        <v/>
      </c>
      <c r="Q456" s="12" t="n">
        <v>122.14</v>
      </c>
      <c r="R456" s="15">
        <f>IF(OR(P456="",Q456=""),"",P456-Q456)</f>
        <v/>
      </c>
      <c r="S456" s="17" t="n"/>
    </row>
    <row r="457">
      <c r="A457" s="43" t="inlineStr">
        <is>
          <t>Blue Note</t>
        </is>
      </c>
      <c r="B457" s="43" t="inlineStr">
        <is>
          <t>Nashville, TN</t>
        </is>
      </c>
      <c r="C457" s="43" t="inlineStr">
        <is>
          <t>N</t>
        </is>
      </c>
      <c r="D457" s="43" t="inlineStr">
        <is>
          <t>B1</t>
        </is>
      </c>
      <c r="E457" s="44" t="n">
        <v>72</v>
      </c>
      <c r="F457" s="44" t="n">
        <v>1100</v>
      </c>
      <c r="G457" s="12" t="n">
        <v>1211.36</v>
      </c>
      <c r="H457" s="13">
        <f>IFERROR(G457/F457,"")</f>
        <v/>
      </c>
      <c r="I457" s="12" t="n">
        <v>1268.96</v>
      </c>
      <c r="J457" s="13">
        <f>IFERROR(I457/F457,"")</f>
        <v/>
      </c>
      <c r="K457" s="44" t="n">
        <v>47</v>
      </c>
      <c r="L457" s="14">
        <f>IFERROR(K457/E457,"")</f>
        <v/>
      </c>
      <c r="M457" s="44" t="n">
        <v>19</v>
      </c>
      <c r="N457" s="15">
        <f>IFERROR(G457-I457,"")</f>
        <v/>
      </c>
      <c r="O457" s="43" t="inlineStr">
        <is>
          <t>08/07/2026</t>
        </is>
      </c>
      <c r="P457" s="16">
        <f>IF(SUMIFS('2. Utility Breakdown'!$T$6:$T$2000,'2. Utility Breakdown'!$A$6:$A$2000,$A457,'2. Utility Breakdown'!$G$6:$G$2000,"Y")=0,"",IFERROR(SUMIFS('2. Utility Breakdown'!$T$6:$T$2000,'2. Utility Breakdown'!$A$6:$A$2000,$A457,'2. Utility Breakdown'!$G$6:$G$2000,"Y")/INDEX('Property List'!$B$6:$B$35,MATCH($A457,'Property List'!$A$6:$A$35,0)),""))</f>
        <v/>
      </c>
      <c r="Q457" s="12" t="n">
        <v>122.14</v>
      </c>
      <c r="R457" s="15">
        <f>IF(OR(P457="",Q457=""),"",P457-Q457)</f>
        <v/>
      </c>
      <c r="S457" s="17" t="n"/>
    </row>
    <row r="458">
      <c r="A458" s="43" t="inlineStr">
        <is>
          <t>Blue Note</t>
        </is>
      </c>
      <c r="B458" s="43" t="inlineStr">
        <is>
          <t>Nashville, TN</t>
        </is>
      </c>
      <c r="C458" s="43" t="inlineStr">
        <is>
          <t>N</t>
        </is>
      </c>
      <c r="D458" s="43" t="inlineStr">
        <is>
          <t>B2</t>
        </is>
      </c>
      <c r="E458" s="44" t="n">
        <v>40</v>
      </c>
      <c r="F458" s="44" t="n">
        <v>1250</v>
      </c>
      <c r="G458" s="12" t="n">
        <v>1346.5</v>
      </c>
      <c r="H458" s="13">
        <f>IFERROR(G458/F458,"")</f>
        <v/>
      </c>
      <c r="I458" s="12" t="n">
        <v>1325.43</v>
      </c>
      <c r="J458" s="13">
        <f>IFERROR(I458/F458,"")</f>
        <v/>
      </c>
      <c r="K458" s="44" t="n">
        <v>35</v>
      </c>
      <c r="L458" s="14">
        <f>IFERROR(K458/E458,"")</f>
        <v/>
      </c>
      <c r="M458" s="44" t="n">
        <v>3</v>
      </c>
      <c r="N458" s="15">
        <f>IFERROR(G458-I458,"")</f>
        <v/>
      </c>
      <c r="O458" s="43" t="inlineStr">
        <is>
          <t>08/07/2026</t>
        </is>
      </c>
      <c r="P458" s="16">
        <f>IF(SUMIFS('2. Utility Breakdown'!$T$6:$T$2000,'2. Utility Breakdown'!$A$6:$A$2000,$A458,'2. Utility Breakdown'!$G$6:$G$2000,"Y")=0,"",IFERROR(SUMIFS('2. Utility Breakdown'!$T$6:$T$2000,'2. Utility Breakdown'!$A$6:$A$2000,$A458,'2. Utility Breakdown'!$G$6:$G$2000,"Y")/INDEX('Property List'!$B$6:$B$35,MATCH($A458,'Property List'!$A$6:$A$35,0)),""))</f>
        <v/>
      </c>
      <c r="Q458" s="12" t="n">
        <v>122.14</v>
      </c>
      <c r="R458" s="15">
        <f>IF(OR(P458="",Q458=""),"",P458-Q458)</f>
        <v/>
      </c>
      <c r="S458" s="17" t="n"/>
    </row>
    <row r="459">
      <c r="A459" s="43" t="inlineStr">
        <is>
          <t>Blue Note</t>
        </is>
      </c>
      <c r="B459" s="43" t="inlineStr">
        <is>
          <t>Nashville, TN</t>
        </is>
      </c>
      <c r="C459" s="43" t="inlineStr">
        <is>
          <t>N</t>
        </is>
      </c>
      <c r="D459" s="43" t="inlineStr">
        <is>
          <t>C1</t>
        </is>
      </c>
      <c r="E459" s="44" t="n">
        <v>16</v>
      </c>
      <c r="F459" s="44" t="n">
        <v>1400</v>
      </c>
      <c r="G459" s="12" t="n">
        <v>1668.38</v>
      </c>
      <c r="H459" s="13">
        <f>IFERROR(G459/F459,"")</f>
        <v/>
      </c>
      <c r="I459" s="12" t="n">
        <v>1690.25</v>
      </c>
      <c r="J459" s="13">
        <f>IFERROR(I459/F459,"")</f>
        <v/>
      </c>
      <c r="K459" s="44" t="n">
        <v>16</v>
      </c>
      <c r="L459" s="14">
        <f>IFERROR(K459/E459,"")</f>
        <v/>
      </c>
      <c r="M459" s="44" t="n">
        <v>1</v>
      </c>
      <c r="N459" s="15">
        <f>IFERROR(G459-I459,"")</f>
        <v/>
      </c>
      <c r="O459" s="43" t="inlineStr">
        <is>
          <t>08/07/2026</t>
        </is>
      </c>
      <c r="P459" s="16">
        <f>IF(SUMIFS('2. Utility Breakdown'!$T$6:$T$2000,'2. Utility Breakdown'!$A$6:$A$2000,$A459,'2. Utility Breakdown'!$G$6:$G$2000,"Y")=0,"",IFERROR(SUMIFS('2. Utility Breakdown'!$T$6:$T$2000,'2. Utility Breakdown'!$A$6:$A$2000,$A459,'2. Utility Breakdown'!$G$6:$G$2000,"Y")/INDEX('Property List'!$B$6:$B$35,MATCH($A459,'Property List'!$A$6:$A$35,0)),""))</f>
        <v/>
      </c>
      <c r="Q459" s="12" t="n">
        <v>122.14</v>
      </c>
      <c r="R459" s="15">
        <f>IF(OR(P459="",Q459=""),"",P459-Q459)</f>
        <v/>
      </c>
      <c r="S459" s="17" t="n"/>
    </row>
    <row r="460">
      <c r="A460" s="43" t="inlineStr">
        <is>
          <t>Blue Note</t>
        </is>
      </c>
      <c r="B460" s="43" t="inlineStr">
        <is>
          <t>Nashville, TN</t>
        </is>
      </c>
      <c r="C460" s="43" t="inlineStr">
        <is>
          <t>N</t>
        </is>
      </c>
      <c r="D460" s="43" t="inlineStr">
        <is>
          <t>C2</t>
        </is>
      </c>
      <c r="E460" s="44" t="n">
        <v>1</v>
      </c>
      <c r="F460" s="44" t="n">
        <v>1400</v>
      </c>
      <c r="G460" s="12" t="n">
        <v>3020</v>
      </c>
      <c r="H460" s="13">
        <f>IFERROR(G460/F460,"")</f>
        <v/>
      </c>
      <c r="I460" s="12" t="n">
        <v>0</v>
      </c>
      <c r="J460" s="13">
        <f>IFERROR(I460/F460,"")</f>
        <v/>
      </c>
      <c r="K460" s="44" t="n">
        <v>0</v>
      </c>
      <c r="L460" s="14">
        <f>IFERROR(K460/E460,"")</f>
        <v/>
      </c>
      <c r="M460" s="44" t="n">
        <v>0</v>
      </c>
      <c r="N460" s="15">
        <f>IFERROR(G460-I460,"")</f>
        <v/>
      </c>
      <c r="O460" s="43" t="inlineStr">
        <is>
          <t>08/07/2026</t>
        </is>
      </c>
      <c r="P460" s="16">
        <f>IF(SUMIFS('2. Utility Breakdown'!$T$6:$T$2000,'2. Utility Breakdown'!$A$6:$A$2000,$A460,'2. Utility Breakdown'!$G$6:$G$2000,"Y")=0,"",IFERROR(SUMIFS('2. Utility Breakdown'!$T$6:$T$2000,'2. Utility Breakdown'!$A$6:$A$2000,$A460,'2. Utility Breakdown'!$G$6:$G$2000,"Y")/INDEX('Property List'!$B$6:$B$35,MATCH($A460,'Property List'!$A$6:$A$35,0)),""))</f>
        <v/>
      </c>
      <c r="Q460" s="12" t="n">
        <v>122.14</v>
      </c>
      <c r="R460" s="15">
        <f>IF(OR(P460="",Q460=""),"",P460-Q460)</f>
        <v/>
      </c>
      <c r="S460" s="17" t="n"/>
    </row>
    <row r="461">
      <c r="A461" s="9" t="inlineStr">
        <is>
          <t>Blue Note</t>
        </is>
      </c>
      <c r="B461" s="11" t="n"/>
      <c r="C461" s="11" t="n"/>
      <c r="D461" s="9" t="inlineStr">
        <is>
          <t>Property Total</t>
        </is>
      </c>
      <c r="E461" s="10">
        <f>SUM(E456:E460)</f>
        <v/>
      </c>
      <c r="F461" s="10">
        <f>IFERROR(SUMPRODUCT(E456:E460,F456:F460)/E461,"")</f>
        <v/>
      </c>
      <c r="G461" s="18">
        <f>IFERROR(SUMPRODUCT(E456:E460,G456:G460)/E461,"")</f>
        <v/>
      </c>
      <c r="H461" s="19">
        <f>IFERROR(G461/F461,"")</f>
        <v/>
      </c>
      <c r="I461" s="18">
        <f>IFERROR(SUMPRODUCT(E456:E460,I456:I460)/E461,"")</f>
        <v/>
      </c>
      <c r="J461" s="19">
        <f>IFERROR(I461/F461,"")</f>
        <v/>
      </c>
      <c r="K461" s="10">
        <f>SUM(K456:K460)</f>
        <v/>
      </c>
      <c r="L461" s="20">
        <f>IFERROR(K461/E461,"")</f>
        <v/>
      </c>
      <c r="M461" s="10">
        <f>SUM(M456:M460)</f>
        <v/>
      </c>
      <c r="N461" s="18">
        <f>IFERROR(G461-I461,"")</f>
        <v/>
      </c>
      <c r="O461" s="11" t="n"/>
      <c r="P461" s="21">
        <f>P460</f>
        <v/>
      </c>
      <c r="Q461" s="21">
        <f>Q460</f>
        <v/>
      </c>
      <c r="R461" s="18">
        <f>IF(OR(P461="",Q461=""),"",P461-Q461)</f>
        <v/>
      </c>
      <c r="S461" s="11" t="n"/>
    </row>
    <row r="462">
      <c r="A462" s="43" t="inlineStr">
        <is>
          <t>Music City Flats</t>
        </is>
      </c>
      <c r="B462" s="43" t="inlineStr">
        <is>
          <t>Nashville, TN</t>
        </is>
      </c>
      <c r="C462" s="43" t="inlineStr">
        <is>
          <t>N</t>
        </is>
      </c>
      <c r="D462" s="43" t="inlineStr">
        <is>
          <t>A1</t>
        </is>
      </c>
      <c r="E462" s="44" t="n">
        <v>68</v>
      </c>
      <c r="F462" s="44" t="n">
        <v>725</v>
      </c>
      <c r="G462" s="12" t="n">
        <v>913</v>
      </c>
      <c r="H462" s="13">
        <f>IFERROR(G462/F462,"")</f>
        <v/>
      </c>
      <c r="I462" s="12" t="n">
        <v>975.51</v>
      </c>
      <c r="J462" s="13">
        <f>IFERROR(I462/F462,"")</f>
        <v/>
      </c>
      <c r="K462" s="44" t="n">
        <v>51</v>
      </c>
      <c r="L462" s="14">
        <f>IFERROR(K462/E462,"")</f>
        <v/>
      </c>
      <c r="M462" s="44" t="n">
        <v>6</v>
      </c>
      <c r="N462" s="15">
        <f>IFERROR(G462-I462,"")</f>
        <v/>
      </c>
      <c r="O462" s="43" t="inlineStr">
        <is>
          <t>08/07/2026</t>
        </is>
      </c>
      <c r="P462" s="16">
        <f>IF(SUMIFS('2. Utility Breakdown'!$T$6:$T$2000,'2. Utility Breakdown'!$A$6:$A$2000,$A462,'2. Utility Breakdown'!$G$6:$G$2000,"Y")=0,"",IFERROR(SUMIFS('2. Utility Breakdown'!$T$6:$T$2000,'2. Utility Breakdown'!$A$6:$A$2000,$A462,'2. Utility Breakdown'!$G$6:$G$2000,"Y")/INDEX('Property List'!$B$6:$B$35,MATCH($A462,'Property List'!$A$6:$A$35,0)),""))</f>
        <v/>
      </c>
      <c r="Q462" s="12" t="n">
        <v>17.35</v>
      </c>
      <c r="R462" s="15">
        <f>IF(OR(P462="",Q462=""),"",P462-Q462)</f>
        <v/>
      </c>
      <c r="S462" s="17" t="n"/>
    </row>
    <row r="463">
      <c r="A463" s="43" t="inlineStr">
        <is>
          <t>Music City Flats</t>
        </is>
      </c>
      <c r="B463" s="43" t="inlineStr">
        <is>
          <t>Nashville, TN</t>
        </is>
      </c>
      <c r="C463" s="43" t="inlineStr">
        <is>
          <t>N</t>
        </is>
      </c>
      <c r="D463" s="43" t="inlineStr">
        <is>
          <t>A1-R</t>
        </is>
      </c>
      <c r="E463" s="44" t="n">
        <v>2</v>
      </c>
      <c r="F463" s="44" t="n">
        <v>725</v>
      </c>
      <c r="G463" s="12" t="n">
        <v>983</v>
      </c>
      <c r="H463" s="13">
        <f>IFERROR(G463/F463,"")</f>
        <v/>
      </c>
      <c r="I463" s="12" t="n">
        <v>988.5</v>
      </c>
      <c r="J463" s="13">
        <f>IFERROR(I463/F463,"")</f>
        <v/>
      </c>
      <c r="K463" s="44" t="n">
        <v>2</v>
      </c>
      <c r="L463" s="14">
        <f>IFERROR(K463/E463,"")</f>
        <v/>
      </c>
      <c r="M463" s="44" t="n">
        <v>0</v>
      </c>
      <c r="N463" s="15">
        <f>IFERROR(G463-I463,"")</f>
        <v/>
      </c>
      <c r="O463" s="43" t="inlineStr">
        <is>
          <t>08/07/2026</t>
        </is>
      </c>
      <c r="P463" s="16">
        <f>IF(SUMIFS('2. Utility Breakdown'!$T$6:$T$2000,'2. Utility Breakdown'!$A$6:$A$2000,$A463,'2. Utility Breakdown'!$G$6:$G$2000,"Y")=0,"",IFERROR(SUMIFS('2. Utility Breakdown'!$T$6:$T$2000,'2. Utility Breakdown'!$A$6:$A$2000,$A463,'2. Utility Breakdown'!$G$6:$G$2000,"Y")/INDEX('Property List'!$B$6:$B$35,MATCH($A463,'Property List'!$A$6:$A$35,0)),""))</f>
        <v/>
      </c>
      <c r="Q463" s="12" t="n">
        <v>17.35</v>
      </c>
      <c r="R463" s="15">
        <f>IF(OR(P463="",Q463=""),"",P463-Q463)</f>
        <v/>
      </c>
      <c r="S463" s="17" t="n"/>
    </row>
    <row r="464">
      <c r="A464" s="43" t="inlineStr">
        <is>
          <t>Music City Flats</t>
        </is>
      </c>
      <c r="B464" s="43" t="inlineStr">
        <is>
          <t>Nashville, TN</t>
        </is>
      </c>
      <c r="C464" s="43" t="inlineStr">
        <is>
          <t>N</t>
        </is>
      </c>
      <c r="D464" s="43" t="inlineStr">
        <is>
          <t>B1</t>
        </is>
      </c>
      <c r="E464" s="44" t="n">
        <v>71</v>
      </c>
      <c r="F464" s="44" t="n">
        <v>925</v>
      </c>
      <c r="G464" s="12" t="n">
        <v>1110.96</v>
      </c>
      <c r="H464" s="13">
        <f>IFERROR(G464/F464,"")</f>
        <v/>
      </c>
      <c r="I464" s="12" t="n">
        <v>1153.21</v>
      </c>
      <c r="J464" s="13">
        <f>IFERROR(I464/F464,"")</f>
        <v/>
      </c>
      <c r="K464" s="44" t="n">
        <v>53</v>
      </c>
      <c r="L464" s="14">
        <f>IFERROR(K464/E464,"")</f>
        <v/>
      </c>
      <c r="M464" s="44" t="n">
        <v>11</v>
      </c>
      <c r="N464" s="15">
        <f>IFERROR(G464-I464,"")</f>
        <v/>
      </c>
      <c r="O464" s="43" t="inlineStr">
        <is>
          <t>08/07/2026</t>
        </is>
      </c>
      <c r="P464" s="16">
        <f>IF(SUMIFS('2. Utility Breakdown'!$T$6:$T$2000,'2. Utility Breakdown'!$A$6:$A$2000,$A464,'2. Utility Breakdown'!$G$6:$G$2000,"Y")=0,"",IFERROR(SUMIFS('2. Utility Breakdown'!$T$6:$T$2000,'2. Utility Breakdown'!$A$6:$A$2000,$A464,'2. Utility Breakdown'!$G$6:$G$2000,"Y")/INDEX('Property List'!$B$6:$B$35,MATCH($A464,'Property List'!$A$6:$A$35,0)),""))</f>
        <v/>
      </c>
      <c r="Q464" s="12" t="n">
        <v>17.35</v>
      </c>
      <c r="R464" s="15">
        <f>IF(OR(P464="",Q464=""),"",P464-Q464)</f>
        <v/>
      </c>
      <c r="S464" s="17" t="n"/>
    </row>
    <row r="465">
      <c r="A465" s="43" t="inlineStr">
        <is>
          <t>Music City Flats</t>
        </is>
      </c>
      <c r="B465" s="43" t="inlineStr">
        <is>
          <t>Nashville, TN</t>
        </is>
      </c>
      <c r="C465" s="43" t="inlineStr">
        <is>
          <t>N</t>
        </is>
      </c>
      <c r="D465" s="43" t="inlineStr">
        <is>
          <t>B1- PR</t>
        </is>
      </c>
      <c r="E465" s="44" t="n">
        <v>1</v>
      </c>
      <c r="F465" s="44" t="n">
        <v>925</v>
      </c>
      <c r="G465" s="12" t="n">
        <v>1093</v>
      </c>
      <c r="H465" s="13">
        <f>IFERROR(G465/F465,"")</f>
        <v/>
      </c>
      <c r="I465" s="12" t="n">
        <v>1142</v>
      </c>
      <c r="J465" s="13">
        <f>IFERROR(I465/F465,"")</f>
        <v/>
      </c>
      <c r="K465" s="44" t="n">
        <v>1</v>
      </c>
      <c r="L465" s="14">
        <f>IFERROR(K465/E465,"")</f>
        <v/>
      </c>
      <c r="M465" s="44" t="n">
        <v>0</v>
      </c>
      <c r="N465" s="15">
        <f>IFERROR(G465-I465,"")</f>
        <v/>
      </c>
      <c r="O465" s="43" t="inlineStr">
        <is>
          <t>08/07/2026</t>
        </is>
      </c>
      <c r="P465" s="16">
        <f>IF(SUMIFS('2. Utility Breakdown'!$T$6:$T$2000,'2. Utility Breakdown'!$A$6:$A$2000,$A465,'2. Utility Breakdown'!$G$6:$G$2000,"Y")=0,"",IFERROR(SUMIFS('2. Utility Breakdown'!$T$6:$T$2000,'2. Utility Breakdown'!$A$6:$A$2000,$A465,'2. Utility Breakdown'!$G$6:$G$2000,"Y")/INDEX('Property List'!$B$6:$B$35,MATCH($A465,'Property List'!$A$6:$A$35,0)),""))</f>
        <v/>
      </c>
      <c r="Q465" s="12" t="n">
        <v>17.35</v>
      </c>
      <c r="R465" s="15">
        <f>IF(OR(P465="",Q465=""),"",P465-Q465)</f>
        <v/>
      </c>
      <c r="S465" s="17" t="n"/>
    </row>
    <row r="466">
      <c r="A466" s="43" t="inlineStr">
        <is>
          <t>Music City Flats</t>
        </is>
      </c>
      <c r="B466" s="43" t="inlineStr">
        <is>
          <t>Nashville, TN</t>
        </is>
      </c>
      <c r="C466" s="43" t="inlineStr">
        <is>
          <t>N</t>
        </is>
      </c>
      <c r="D466" s="43" t="inlineStr">
        <is>
          <t>B1-R</t>
        </is>
      </c>
      <c r="E466" s="44" t="n">
        <v>2</v>
      </c>
      <c r="F466" s="44" t="n">
        <v>925</v>
      </c>
      <c r="G466" s="12" t="n">
        <v>1168</v>
      </c>
      <c r="H466" s="13">
        <f>IFERROR(G466/F466,"")</f>
        <v/>
      </c>
      <c r="I466" s="12" t="n">
        <v>1075</v>
      </c>
      <c r="J466" s="13">
        <f>IFERROR(I466/F466,"")</f>
        <v/>
      </c>
      <c r="K466" s="44" t="n">
        <v>2</v>
      </c>
      <c r="L466" s="14">
        <f>IFERROR(K466/E466,"")</f>
        <v/>
      </c>
      <c r="M466" s="44" t="n">
        <v>0</v>
      </c>
      <c r="N466" s="15">
        <f>IFERROR(G466-I466,"")</f>
        <v/>
      </c>
      <c r="O466" s="43" t="inlineStr">
        <is>
          <t>08/07/2026</t>
        </is>
      </c>
      <c r="P466" s="16">
        <f>IF(SUMIFS('2. Utility Breakdown'!$T$6:$T$2000,'2. Utility Breakdown'!$A$6:$A$2000,$A466,'2. Utility Breakdown'!$G$6:$G$2000,"Y")=0,"",IFERROR(SUMIFS('2. Utility Breakdown'!$T$6:$T$2000,'2. Utility Breakdown'!$A$6:$A$2000,$A466,'2. Utility Breakdown'!$G$6:$G$2000,"Y")/INDEX('Property List'!$B$6:$B$35,MATCH($A466,'Property List'!$A$6:$A$35,0)),""))</f>
        <v/>
      </c>
      <c r="Q466" s="12" t="n">
        <v>17.35</v>
      </c>
      <c r="R466" s="15">
        <f>IF(OR(P466="",Q466=""),"",P466-Q466)</f>
        <v/>
      </c>
      <c r="S466" s="17" t="n"/>
    </row>
    <row r="467">
      <c r="A467" s="43" t="inlineStr">
        <is>
          <t>Music City Flats</t>
        </is>
      </c>
      <c r="B467" s="43" t="inlineStr">
        <is>
          <t>Nashville, TN</t>
        </is>
      </c>
      <c r="C467" s="43" t="inlineStr">
        <is>
          <t>N</t>
        </is>
      </c>
      <c r="D467" s="43" t="inlineStr">
        <is>
          <t>E1</t>
        </is>
      </c>
      <c r="E467" s="44" t="n">
        <v>1</v>
      </c>
      <c r="F467" s="44" t="n">
        <v>475</v>
      </c>
      <c r="G467" s="12" t="n">
        <v>900</v>
      </c>
      <c r="H467" s="13">
        <f>IFERROR(G467/F467,"")</f>
        <v/>
      </c>
      <c r="I467" s="12" t="n">
        <v>867</v>
      </c>
      <c r="J467" s="13">
        <f>IFERROR(I467/F467,"")</f>
        <v/>
      </c>
      <c r="K467" s="44" t="n">
        <v>1</v>
      </c>
      <c r="L467" s="14">
        <f>IFERROR(K467/E467,"")</f>
        <v/>
      </c>
      <c r="M467" s="44" t="n">
        <v>0</v>
      </c>
      <c r="N467" s="15">
        <f>IFERROR(G467-I467,"")</f>
        <v/>
      </c>
      <c r="O467" s="43" t="inlineStr">
        <is>
          <t>08/07/2026</t>
        </is>
      </c>
      <c r="P467" s="16">
        <f>IF(SUMIFS('2. Utility Breakdown'!$T$6:$T$2000,'2. Utility Breakdown'!$A$6:$A$2000,$A467,'2. Utility Breakdown'!$G$6:$G$2000,"Y")=0,"",IFERROR(SUMIFS('2. Utility Breakdown'!$T$6:$T$2000,'2. Utility Breakdown'!$A$6:$A$2000,$A467,'2. Utility Breakdown'!$G$6:$G$2000,"Y")/INDEX('Property List'!$B$6:$B$35,MATCH($A467,'Property List'!$A$6:$A$35,0)),""))</f>
        <v/>
      </c>
      <c r="Q467" s="12" t="n">
        <v>17.35</v>
      </c>
      <c r="R467" s="15">
        <f>IF(OR(P467="",Q467=""),"",P467-Q467)</f>
        <v/>
      </c>
      <c r="S467" s="17" t="n"/>
    </row>
    <row r="468">
      <c r="A468" s="9" t="inlineStr">
        <is>
          <t>Music City Flats</t>
        </is>
      </c>
      <c r="B468" s="11" t="n"/>
      <c r="C468" s="11" t="n"/>
      <c r="D468" s="9" t="inlineStr">
        <is>
          <t>Property Total</t>
        </is>
      </c>
      <c r="E468" s="10">
        <f>SUM(E462:E467)</f>
        <v/>
      </c>
      <c r="F468" s="10">
        <f>IFERROR(SUMPRODUCT(E462:E467,F462:F467)/E468,"")</f>
        <v/>
      </c>
      <c r="G468" s="18">
        <f>IFERROR(SUMPRODUCT(E462:E467,G462:G467)/E468,"")</f>
        <v/>
      </c>
      <c r="H468" s="19">
        <f>IFERROR(G468/F468,"")</f>
        <v/>
      </c>
      <c r="I468" s="18">
        <f>IFERROR(SUMPRODUCT(E462:E467,I462:I467)/E468,"")</f>
        <v/>
      </c>
      <c r="J468" s="19">
        <f>IFERROR(I468/F468,"")</f>
        <v/>
      </c>
      <c r="K468" s="10">
        <f>SUM(K462:K467)</f>
        <v/>
      </c>
      <c r="L468" s="20">
        <f>IFERROR(K468/E468,"")</f>
        <v/>
      </c>
      <c r="M468" s="10">
        <f>SUM(M462:M467)</f>
        <v/>
      </c>
      <c r="N468" s="18">
        <f>IFERROR(G468-I468,"")</f>
        <v/>
      </c>
      <c r="O468" s="11" t="n"/>
      <c r="P468" s="21">
        <f>P467</f>
        <v/>
      </c>
      <c r="Q468" s="21">
        <f>Q467</f>
        <v/>
      </c>
      <c r="R468" s="18">
        <f>IF(OR(P468="",Q468=""),"",P468-Q468)</f>
        <v/>
      </c>
      <c r="S468" s="11" t="n"/>
    </row>
    <row r="469">
      <c r="A469" s="43" t="inlineStr">
        <is>
          <t>South and Madison</t>
        </is>
      </c>
      <c r="B469" s="43" t="inlineStr">
        <is>
          <t>Indianapolis, IN</t>
        </is>
      </c>
      <c r="C469" s="43" t="inlineStr">
        <is>
          <t>N</t>
        </is>
      </c>
      <c r="D469" s="43" t="inlineStr">
        <is>
          <t>A1</t>
        </is>
      </c>
      <c r="E469" s="44" t="n">
        <v>3</v>
      </c>
      <c r="F469" s="44" t="n">
        <v>700</v>
      </c>
      <c r="G469" s="12" t="n">
        <v>1031.33</v>
      </c>
      <c r="H469" s="13">
        <f>IFERROR(G469/F469,"")</f>
        <v/>
      </c>
      <c r="I469" s="12" t="n">
        <v>796.5</v>
      </c>
      <c r="J469" s="13">
        <f>IFERROR(I469/F469,"")</f>
        <v/>
      </c>
      <c r="K469" s="44" t="n">
        <v>2</v>
      </c>
      <c r="L469" s="14">
        <f>IFERROR(K469/E469,"")</f>
        <v/>
      </c>
      <c r="M469" s="44" t="n">
        <v>1</v>
      </c>
      <c r="N469" s="15">
        <f>IFERROR(G469-I469,"")</f>
        <v/>
      </c>
      <c r="O469" s="43" t="inlineStr">
        <is>
          <t>08/07/2026</t>
        </is>
      </c>
      <c r="P469" s="16">
        <f>IF(SUMIFS('2. Utility Breakdown'!$T$6:$T$2000,'2. Utility Breakdown'!$A$6:$A$2000,$A469,'2. Utility Breakdown'!$G$6:$G$2000,"Y")=0,"",IFERROR(SUMIFS('2. Utility Breakdown'!$T$6:$T$2000,'2. Utility Breakdown'!$A$6:$A$2000,$A469,'2. Utility Breakdown'!$G$6:$G$2000,"Y")/INDEX('Property List'!$B$6:$B$35,MATCH($A469,'Property List'!$A$6:$A$35,0)),""))</f>
        <v/>
      </c>
      <c r="Q469" s="12" t="n">
        <v>132.89</v>
      </c>
      <c r="R469" s="15">
        <f>IF(OR(P469="",Q469=""),"",P469-Q469)</f>
        <v/>
      </c>
      <c r="S469" s="17" t="n"/>
    </row>
    <row r="470">
      <c r="A470" s="43" t="inlineStr">
        <is>
          <t>South and Madison</t>
        </is>
      </c>
      <c r="B470" s="43" t="inlineStr">
        <is>
          <t>Indianapolis, IN</t>
        </is>
      </c>
      <c r="C470" s="43" t="inlineStr">
        <is>
          <t>N</t>
        </is>
      </c>
      <c r="D470" s="43" t="inlineStr">
        <is>
          <t>A1-PR</t>
        </is>
      </c>
      <c r="E470" s="44" t="n">
        <v>4</v>
      </c>
      <c r="F470" s="44" t="n">
        <v>700</v>
      </c>
      <c r="G470" s="12" t="n">
        <v>963.75</v>
      </c>
      <c r="H470" s="13">
        <f>IFERROR(G470/F470,"")</f>
        <v/>
      </c>
      <c r="I470" s="12" t="n">
        <v>832</v>
      </c>
      <c r="J470" s="13">
        <f>IFERROR(I470/F470,"")</f>
        <v/>
      </c>
      <c r="K470" s="44" t="n">
        <v>4</v>
      </c>
      <c r="L470" s="14">
        <f>IFERROR(K470/E470,"")</f>
        <v/>
      </c>
      <c r="M470" s="44" t="n">
        <v>0</v>
      </c>
      <c r="N470" s="15">
        <f>IFERROR(G470-I470,"")</f>
        <v/>
      </c>
      <c r="O470" s="43" t="inlineStr">
        <is>
          <t>08/07/2026</t>
        </is>
      </c>
      <c r="P470" s="16">
        <f>IF(SUMIFS('2. Utility Breakdown'!$T$6:$T$2000,'2. Utility Breakdown'!$A$6:$A$2000,$A470,'2. Utility Breakdown'!$G$6:$G$2000,"Y")=0,"",IFERROR(SUMIFS('2. Utility Breakdown'!$T$6:$T$2000,'2. Utility Breakdown'!$A$6:$A$2000,$A470,'2. Utility Breakdown'!$G$6:$G$2000,"Y")/INDEX('Property List'!$B$6:$B$35,MATCH($A470,'Property List'!$A$6:$A$35,0)),""))</f>
        <v/>
      </c>
      <c r="Q470" s="12" t="n">
        <v>132.89</v>
      </c>
      <c r="R470" s="15">
        <f>IF(OR(P470="",Q470=""),"",P470-Q470)</f>
        <v/>
      </c>
      <c r="S470" s="17" t="n"/>
    </row>
    <row r="471">
      <c r="A471" s="43" t="inlineStr">
        <is>
          <t>South and Madison</t>
        </is>
      </c>
      <c r="B471" s="43" t="inlineStr">
        <is>
          <t>Indianapolis, IN</t>
        </is>
      </c>
      <c r="C471" s="43" t="inlineStr">
        <is>
          <t>N</t>
        </is>
      </c>
      <c r="D471" s="43" t="inlineStr">
        <is>
          <t>A1-R</t>
        </is>
      </c>
      <c r="E471" s="44" t="n">
        <v>65</v>
      </c>
      <c r="F471" s="44" t="n">
        <v>700</v>
      </c>
      <c r="G471" s="12" t="n">
        <v>961.77</v>
      </c>
      <c r="H471" s="13">
        <f>IFERROR(G471/F471,"")</f>
        <v/>
      </c>
      <c r="I471" s="12" t="n">
        <v>845.25</v>
      </c>
      <c r="J471" s="13">
        <f>IFERROR(I471/F471,"")</f>
        <v/>
      </c>
      <c r="K471" s="44" t="n">
        <v>61</v>
      </c>
      <c r="L471" s="14">
        <f>IFERROR(K471/E471,"")</f>
        <v/>
      </c>
      <c r="M471" s="44" t="n">
        <v>6</v>
      </c>
      <c r="N471" s="15">
        <f>IFERROR(G471-I471,"")</f>
        <v/>
      </c>
      <c r="O471" s="43" t="inlineStr">
        <is>
          <t>08/07/2026</t>
        </is>
      </c>
      <c r="P471" s="16">
        <f>IF(SUMIFS('2. Utility Breakdown'!$T$6:$T$2000,'2. Utility Breakdown'!$A$6:$A$2000,$A471,'2. Utility Breakdown'!$G$6:$G$2000,"Y")=0,"",IFERROR(SUMIFS('2. Utility Breakdown'!$T$6:$T$2000,'2. Utility Breakdown'!$A$6:$A$2000,$A471,'2. Utility Breakdown'!$G$6:$G$2000,"Y")/INDEX('Property List'!$B$6:$B$35,MATCH($A471,'Property List'!$A$6:$A$35,0)),""))</f>
        <v/>
      </c>
      <c r="Q471" s="12" t="n">
        <v>132.89</v>
      </c>
      <c r="R471" s="15">
        <f>IF(OR(P471="",Q471=""),"",P471-Q471)</f>
        <v/>
      </c>
      <c r="S471" s="17" t="n"/>
    </row>
    <row r="472">
      <c r="A472" s="43" t="inlineStr">
        <is>
          <t>South and Madison</t>
        </is>
      </c>
      <c r="B472" s="43" t="inlineStr">
        <is>
          <t>Indianapolis, IN</t>
        </is>
      </c>
      <c r="C472" s="43" t="inlineStr">
        <is>
          <t>N</t>
        </is>
      </c>
      <c r="D472" s="43" t="inlineStr">
        <is>
          <t>A2-R</t>
        </is>
      </c>
      <c r="E472" s="44" t="n">
        <v>8</v>
      </c>
      <c r="F472" s="44" t="n">
        <v>740</v>
      </c>
      <c r="G472" s="12" t="n">
        <v>1140.75</v>
      </c>
      <c r="H472" s="13">
        <f>IFERROR(G472/F472,"")</f>
        <v/>
      </c>
      <c r="I472" s="12" t="n">
        <v>903.63</v>
      </c>
      <c r="J472" s="13">
        <f>IFERROR(I472/F472,"")</f>
        <v/>
      </c>
      <c r="K472" s="44" t="n">
        <v>8</v>
      </c>
      <c r="L472" s="14">
        <f>IFERROR(K472/E472,"")</f>
        <v/>
      </c>
      <c r="M472" s="44" t="n">
        <v>1</v>
      </c>
      <c r="N472" s="15">
        <f>IFERROR(G472-I472,"")</f>
        <v/>
      </c>
      <c r="O472" s="43" t="inlineStr">
        <is>
          <t>08/07/2026</t>
        </is>
      </c>
      <c r="P472" s="16">
        <f>IF(SUMIFS('2. Utility Breakdown'!$T$6:$T$2000,'2. Utility Breakdown'!$A$6:$A$2000,$A472,'2. Utility Breakdown'!$G$6:$G$2000,"Y")=0,"",IFERROR(SUMIFS('2. Utility Breakdown'!$T$6:$T$2000,'2. Utility Breakdown'!$A$6:$A$2000,$A472,'2. Utility Breakdown'!$G$6:$G$2000,"Y")/INDEX('Property List'!$B$6:$B$35,MATCH($A472,'Property List'!$A$6:$A$35,0)),""))</f>
        <v/>
      </c>
      <c r="Q472" s="12" t="n">
        <v>132.89</v>
      </c>
      <c r="R472" s="15">
        <f>IF(OR(P472="",Q472=""),"",P472-Q472)</f>
        <v/>
      </c>
      <c r="S472" s="17" t="n"/>
    </row>
    <row r="473">
      <c r="A473" s="43" t="inlineStr">
        <is>
          <t>South and Madison</t>
        </is>
      </c>
      <c r="B473" s="43" t="inlineStr">
        <is>
          <t>Indianapolis, IN</t>
        </is>
      </c>
      <c r="C473" s="43" t="inlineStr">
        <is>
          <t>N</t>
        </is>
      </c>
      <c r="D473" s="43" t="inlineStr">
        <is>
          <t>A3-PR</t>
        </is>
      </c>
      <c r="E473" s="44" t="n">
        <v>2</v>
      </c>
      <c r="F473" s="44" t="n">
        <v>765</v>
      </c>
      <c r="G473" s="12" t="n">
        <v>1188</v>
      </c>
      <c r="H473" s="13">
        <f>IFERROR(G473/F473,"")</f>
        <v/>
      </c>
      <c r="I473" s="12" t="n">
        <v>842.5</v>
      </c>
      <c r="J473" s="13">
        <f>IFERROR(I473/F473,"")</f>
        <v/>
      </c>
      <c r="K473" s="44" t="n">
        <v>2</v>
      </c>
      <c r="L473" s="14">
        <f>IFERROR(K473/E473,"")</f>
        <v/>
      </c>
      <c r="M473" s="44" t="n">
        <v>0</v>
      </c>
      <c r="N473" s="15">
        <f>IFERROR(G473-I473,"")</f>
        <v/>
      </c>
      <c r="O473" s="43" t="inlineStr">
        <is>
          <t>08/07/2026</t>
        </is>
      </c>
      <c r="P473" s="16">
        <f>IF(SUMIFS('2. Utility Breakdown'!$T$6:$T$2000,'2. Utility Breakdown'!$A$6:$A$2000,$A473,'2. Utility Breakdown'!$G$6:$G$2000,"Y")=0,"",IFERROR(SUMIFS('2. Utility Breakdown'!$T$6:$T$2000,'2. Utility Breakdown'!$A$6:$A$2000,$A473,'2. Utility Breakdown'!$G$6:$G$2000,"Y")/INDEX('Property List'!$B$6:$B$35,MATCH($A473,'Property List'!$A$6:$A$35,0)),""))</f>
        <v/>
      </c>
      <c r="Q473" s="12" t="n">
        <v>132.89</v>
      </c>
      <c r="R473" s="15">
        <f>IF(OR(P473="",Q473=""),"",P473-Q473)</f>
        <v/>
      </c>
      <c r="S473" s="17" t="n"/>
    </row>
    <row r="474">
      <c r="A474" s="43" t="inlineStr">
        <is>
          <t>South and Madison</t>
        </is>
      </c>
      <c r="B474" s="43" t="inlineStr">
        <is>
          <t>Indianapolis, IN</t>
        </is>
      </c>
      <c r="C474" s="43" t="inlineStr">
        <is>
          <t>N</t>
        </is>
      </c>
      <c r="D474" s="43" t="inlineStr">
        <is>
          <t>A3-R</t>
        </is>
      </c>
      <c r="E474" s="44" t="n">
        <v>10</v>
      </c>
      <c r="F474" s="44" t="n">
        <v>765</v>
      </c>
      <c r="G474" s="12" t="n">
        <v>1189</v>
      </c>
      <c r="H474" s="13">
        <f>IFERROR(G474/F474,"")</f>
        <v/>
      </c>
      <c r="I474" s="12" t="n">
        <v>1020.56</v>
      </c>
      <c r="J474" s="13">
        <f>IFERROR(I474/F474,"")</f>
        <v/>
      </c>
      <c r="K474" s="44" t="n">
        <v>9</v>
      </c>
      <c r="L474" s="14">
        <f>IFERROR(K474/E474,"")</f>
        <v/>
      </c>
      <c r="M474" s="44" t="n">
        <v>1</v>
      </c>
      <c r="N474" s="15">
        <f>IFERROR(G474-I474,"")</f>
        <v/>
      </c>
      <c r="O474" s="43" t="inlineStr">
        <is>
          <t>08/07/2026</t>
        </is>
      </c>
      <c r="P474" s="16">
        <f>IF(SUMIFS('2. Utility Breakdown'!$T$6:$T$2000,'2. Utility Breakdown'!$A$6:$A$2000,$A474,'2. Utility Breakdown'!$G$6:$G$2000,"Y")=0,"",IFERROR(SUMIFS('2. Utility Breakdown'!$T$6:$T$2000,'2. Utility Breakdown'!$A$6:$A$2000,$A474,'2. Utility Breakdown'!$G$6:$G$2000,"Y")/INDEX('Property List'!$B$6:$B$35,MATCH($A474,'Property List'!$A$6:$A$35,0)),""))</f>
        <v/>
      </c>
      <c r="Q474" s="12" t="n">
        <v>132.89</v>
      </c>
      <c r="R474" s="15">
        <f>IF(OR(P474="",Q474=""),"",P474-Q474)</f>
        <v/>
      </c>
      <c r="S474" s="17" t="n"/>
    </row>
    <row r="475">
      <c r="A475" s="43" t="inlineStr">
        <is>
          <t>South and Madison</t>
        </is>
      </c>
      <c r="B475" s="43" t="inlineStr">
        <is>
          <t>Indianapolis, IN</t>
        </is>
      </c>
      <c r="C475" s="43" t="inlineStr">
        <is>
          <t>N</t>
        </is>
      </c>
      <c r="D475" s="43" t="inlineStr">
        <is>
          <t>A4-R</t>
        </is>
      </c>
      <c r="E475" s="44" t="n">
        <v>4</v>
      </c>
      <c r="F475" s="44" t="n">
        <v>815</v>
      </c>
      <c r="G475" s="12" t="n">
        <v>1188</v>
      </c>
      <c r="H475" s="13">
        <f>IFERROR(G475/F475,"")</f>
        <v/>
      </c>
      <c r="I475" s="12" t="n">
        <v>1015.5</v>
      </c>
      <c r="J475" s="13">
        <f>IFERROR(I475/F475,"")</f>
        <v/>
      </c>
      <c r="K475" s="44" t="n">
        <v>4</v>
      </c>
      <c r="L475" s="14">
        <f>IFERROR(K475/E475,"")</f>
        <v/>
      </c>
      <c r="M475" s="44" t="n">
        <v>1</v>
      </c>
      <c r="N475" s="15">
        <f>IFERROR(G475-I475,"")</f>
        <v/>
      </c>
      <c r="O475" s="43" t="inlineStr">
        <is>
          <t>08/07/2026</t>
        </is>
      </c>
      <c r="P475" s="16">
        <f>IF(SUMIFS('2. Utility Breakdown'!$T$6:$T$2000,'2. Utility Breakdown'!$A$6:$A$2000,$A475,'2. Utility Breakdown'!$G$6:$G$2000,"Y")=0,"",IFERROR(SUMIFS('2. Utility Breakdown'!$T$6:$T$2000,'2. Utility Breakdown'!$A$6:$A$2000,$A475,'2. Utility Breakdown'!$G$6:$G$2000,"Y")/INDEX('Property List'!$B$6:$B$35,MATCH($A475,'Property List'!$A$6:$A$35,0)),""))</f>
        <v/>
      </c>
      <c r="Q475" s="12" t="n">
        <v>132.89</v>
      </c>
      <c r="R475" s="15">
        <f>IF(OR(P475="",Q475=""),"",P475-Q475)</f>
        <v/>
      </c>
      <c r="S475" s="17" t="n"/>
    </row>
    <row r="476">
      <c r="A476" s="43" t="inlineStr">
        <is>
          <t>South and Madison</t>
        </is>
      </c>
      <c r="B476" s="43" t="inlineStr">
        <is>
          <t>Indianapolis, IN</t>
        </is>
      </c>
      <c r="C476" s="43" t="inlineStr">
        <is>
          <t>N</t>
        </is>
      </c>
      <c r="D476" s="43" t="inlineStr">
        <is>
          <t>B1-R</t>
        </is>
      </c>
      <c r="E476" s="44" t="n">
        <v>2</v>
      </c>
      <c r="F476" s="44" t="n">
        <v>850</v>
      </c>
      <c r="G476" s="12" t="n">
        <v>1140</v>
      </c>
      <c r="H476" s="13">
        <f>IFERROR(G476/F476,"")</f>
        <v/>
      </c>
      <c r="I476" s="12" t="n">
        <v>965</v>
      </c>
      <c r="J476" s="13">
        <f>IFERROR(I476/F476,"")</f>
        <v/>
      </c>
      <c r="K476" s="44" t="n">
        <v>2</v>
      </c>
      <c r="L476" s="14">
        <f>IFERROR(K476/E476,"")</f>
        <v/>
      </c>
      <c r="M476" s="44" t="n">
        <v>0</v>
      </c>
      <c r="N476" s="15">
        <f>IFERROR(G476-I476,"")</f>
        <v/>
      </c>
      <c r="O476" s="43" t="inlineStr">
        <is>
          <t>08/07/2026</t>
        </is>
      </c>
      <c r="P476" s="16">
        <f>IF(SUMIFS('2. Utility Breakdown'!$T$6:$T$2000,'2. Utility Breakdown'!$A$6:$A$2000,$A476,'2. Utility Breakdown'!$G$6:$G$2000,"Y")=0,"",IFERROR(SUMIFS('2. Utility Breakdown'!$T$6:$T$2000,'2. Utility Breakdown'!$A$6:$A$2000,$A476,'2. Utility Breakdown'!$G$6:$G$2000,"Y")/INDEX('Property List'!$B$6:$B$35,MATCH($A476,'Property List'!$A$6:$A$35,0)),""))</f>
        <v/>
      </c>
      <c r="Q476" s="12" t="n">
        <v>132.89</v>
      </c>
      <c r="R476" s="15">
        <f>IF(OR(P476="",Q476=""),"",P476-Q476)</f>
        <v/>
      </c>
      <c r="S476" s="17" t="n"/>
    </row>
    <row r="477">
      <c r="A477" s="43" t="inlineStr">
        <is>
          <t>South and Madison</t>
        </is>
      </c>
      <c r="B477" s="43" t="inlineStr">
        <is>
          <t>Indianapolis, IN</t>
        </is>
      </c>
      <c r="C477" s="43" t="inlineStr">
        <is>
          <t>N</t>
        </is>
      </c>
      <c r="D477" s="43" t="inlineStr">
        <is>
          <t>B2</t>
        </is>
      </c>
      <c r="E477" s="44" t="n">
        <v>1</v>
      </c>
      <c r="F477" s="44" t="n">
        <v>865</v>
      </c>
      <c r="G477" s="12" t="n">
        <v>1115</v>
      </c>
      <c r="H477" s="13">
        <f>IFERROR(G477/F477,"")</f>
        <v/>
      </c>
      <c r="I477" s="12" t="n">
        <v>837</v>
      </c>
      <c r="J477" s="13">
        <f>IFERROR(I477/F477,"")</f>
        <v/>
      </c>
      <c r="K477" s="44" t="n">
        <v>1</v>
      </c>
      <c r="L477" s="14">
        <f>IFERROR(K477/E477,"")</f>
        <v/>
      </c>
      <c r="M477" s="44" t="n">
        <v>0</v>
      </c>
      <c r="N477" s="15">
        <f>IFERROR(G477-I477,"")</f>
        <v/>
      </c>
      <c r="O477" s="43" t="inlineStr">
        <is>
          <t>08/07/2026</t>
        </is>
      </c>
      <c r="P477" s="16">
        <f>IF(SUMIFS('2. Utility Breakdown'!$T$6:$T$2000,'2. Utility Breakdown'!$A$6:$A$2000,$A477,'2. Utility Breakdown'!$G$6:$G$2000,"Y")=0,"",IFERROR(SUMIFS('2. Utility Breakdown'!$T$6:$T$2000,'2. Utility Breakdown'!$A$6:$A$2000,$A477,'2. Utility Breakdown'!$G$6:$G$2000,"Y")/INDEX('Property List'!$B$6:$B$35,MATCH($A477,'Property List'!$A$6:$A$35,0)),""))</f>
        <v/>
      </c>
      <c r="Q477" s="12" t="n">
        <v>132.89</v>
      </c>
      <c r="R477" s="15">
        <f>IF(OR(P477="",Q477=""),"",P477-Q477)</f>
        <v/>
      </c>
      <c r="S477" s="17" t="n"/>
    </row>
    <row r="478">
      <c r="A478" s="43" t="inlineStr">
        <is>
          <t>South and Madison</t>
        </is>
      </c>
      <c r="B478" s="43" t="inlineStr">
        <is>
          <t>Indianapolis, IN</t>
        </is>
      </c>
      <c r="C478" s="43" t="inlineStr">
        <is>
          <t>N</t>
        </is>
      </c>
      <c r="D478" s="43" t="inlineStr">
        <is>
          <t>B2-PR</t>
        </is>
      </c>
      <c r="E478" s="44" t="n">
        <v>2</v>
      </c>
      <c r="F478" s="44" t="n">
        <v>865</v>
      </c>
      <c r="G478" s="12" t="n">
        <v>1175</v>
      </c>
      <c r="H478" s="13">
        <f>IFERROR(G478/F478,"")</f>
        <v/>
      </c>
      <c r="I478" s="12" t="n">
        <v>950.5</v>
      </c>
      <c r="J478" s="13">
        <f>IFERROR(I478/F478,"")</f>
        <v/>
      </c>
      <c r="K478" s="44" t="n">
        <v>2</v>
      </c>
      <c r="L478" s="14">
        <f>IFERROR(K478/E478,"")</f>
        <v/>
      </c>
      <c r="M478" s="44" t="n">
        <v>0</v>
      </c>
      <c r="N478" s="15">
        <f>IFERROR(G478-I478,"")</f>
        <v/>
      </c>
      <c r="O478" s="43" t="inlineStr">
        <is>
          <t>08/07/2026</t>
        </is>
      </c>
      <c r="P478" s="16">
        <f>IF(SUMIFS('2. Utility Breakdown'!$T$6:$T$2000,'2. Utility Breakdown'!$A$6:$A$2000,$A478,'2. Utility Breakdown'!$G$6:$G$2000,"Y")=0,"",IFERROR(SUMIFS('2. Utility Breakdown'!$T$6:$T$2000,'2. Utility Breakdown'!$A$6:$A$2000,$A478,'2. Utility Breakdown'!$G$6:$G$2000,"Y")/INDEX('Property List'!$B$6:$B$35,MATCH($A478,'Property List'!$A$6:$A$35,0)),""))</f>
        <v/>
      </c>
      <c r="Q478" s="12" t="n">
        <v>132.89</v>
      </c>
      <c r="R478" s="15">
        <f>IF(OR(P478="",Q478=""),"",P478-Q478)</f>
        <v/>
      </c>
      <c r="S478" s="17" t="n"/>
    </row>
    <row r="479">
      <c r="A479" s="43" t="inlineStr">
        <is>
          <t>South and Madison</t>
        </is>
      </c>
      <c r="B479" s="43" t="inlineStr">
        <is>
          <t>Indianapolis, IN</t>
        </is>
      </c>
      <c r="C479" s="43" t="inlineStr">
        <is>
          <t>N</t>
        </is>
      </c>
      <c r="D479" s="43" t="inlineStr">
        <is>
          <t>B2-R</t>
        </is>
      </c>
      <c r="E479" s="44" t="n">
        <v>33</v>
      </c>
      <c r="F479" s="44" t="n">
        <v>865</v>
      </c>
      <c r="G479" s="12" t="n">
        <v>1221.82</v>
      </c>
      <c r="H479" s="13">
        <f>IFERROR(G479/F479,"")</f>
        <v/>
      </c>
      <c r="I479" s="12" t="n">
        <v>1013.69</v>
      </c>
      <c r="J479" s="13">
        <f>IFERROR(I479/F479,"")</f>
        <v/>
      </c>
      <c r="K479" s="44" t="n">
        <v>29</v>
      </c>
      <c r="L479" s="14">
        <f>IFERROR(K479/E479,"")</f>
        <v/>
      </c>
      <c r="M479" s="44" t="n">
        <v>3</v>
      </c>
      <c r="N479" s="15">
        <f>IFERROR(G479-I479,"")</f>
        <v/>
      </c>
      <c r="O479" s="43" t="inlineStr">
        <is>
          <t>08/07/2026</t>
        </is>
      </c>
      <c r="P479" s="16">
        <f>IF(SUMIFS('2. Utility Breakdown'!$T$6:$T$2000,'2. Utility Breakdown'!$A$6:$A$2000,$A479,'2. Utility Breakdown'!$G$6:$G$2000,"Y")=0,"",IFERROR(SUMIFS('2. Utility Breakdown'!$T$6:$T$2000,'2. Utility Breakdown'!$A$6:$A$2000,$A479,'2. Utility Breakdown'!$G$6:$G$2000,"Y")/INDEX('Property List'!$B$6:$B$35,MATCH($A479,'Property List'!$A$6:$A$35,0)),""))</f>
        <v/>
      </c>
      <c r="Q479" s="12" t="n">
        <v>132.89</v>
      </c>
      <c r="R479" s="15">
        <f>IF(OR(P479="",Q479=""),"",P479-Q479)</f>
        <v/>
      </c>
      <c r="S479" s="17" t="n"/>
    </row>
    <row r="480">
      <c r="A480" s="43" t="inlineStr">
        <is>
          <t>South and Madison</t>
        </is>
      </c>
      <c r="B480" s="43" t="inlineStr">
        <is>
          <t>Indianapolis, IN</t>
        </is>
      </c>
      <c r="C480" s="43" t="inlineStr">
        <is>
          <t>N</t>
        </is>
      </c>
      <c r="D480" s="43" t="inlineStr">
        <is>
          <t>B3-R</t>
        </is>
      </c>
      <c r="E480" s="44" t="n">
        <v>2</v>
      </c>
      <c r="F480" s="44" t="n">
        <v>960</v>
      </c>
      <c r="G480" s="12" t="n">
        <v>1300</v>
      </c>
      <c r="H480" s="13">
        <f>IFERROR(G480/F480,"")</f>
        <v/>
      </c>
      <c r="I480" s="12" t="n">
        <v>1077.5</v>
      </c>
      <c r="J480" s="13">
        <f>IFERROR(I480/F480,"")</f>
        <v/>
      </c>
      <c r="K480" s="44" t="n">
        <v>2</v>
      </c>
      <c r="L480" s="14">
        <f>IFERROR(K480/E480,"")</f>
        <v/>
      </c>
      <c r="M480" s="44" t="n">
        <v>0</v>
      </c>
      <c r="N480" s="15">
        <f>IFERROR(G480-I480,"")</f>
        <v/>
      </c>
      <c r="O480" s="43" t="inlineStr">
        <is>
          <t>08/07/2026</t>
        </is>
      </c>
      <c r="P480" s="16">
        <f>IF(SUMIFS('2. Utility Breakdown'!$T$6:$T$2000,'2. Utility Breakdown'!$A$6:$A$2000,$A480,'2. Utility Breakdown'!$G$6:$G$2000,"Y")=0,"",IFERROR(SUMIFS('2. Utility Breakdown'!$T$6:$T$2000,'2. Utility Breakdown'!$A$6:$A$2000,$A480,'2. Utility Breakdown'!$G$6:$G$2000,"Y")/INDEX('Property List'!$B$6:$B$35,MATCH($A480,'Property List'!$A$6:$A$35,0)),""))</f>
        <v/>
      </c>
      <c r="Q480" s="12" t="n">
        <v>132.89</v>
      </c>
      <c r="R480" s="15">
        <f>IF(OR(P480="",Q480=""),"",P480-Q480)</f>
        <v/>
      </c>
      <c r="S480" s="17" t="n"/>
    </row>
    <row r="481">
      <c r="A481" s="43" t="inlineStr">
        <is>
          <t>South and Madison</t>
        </is>
      </c>
      <c r="B481" s="43" t="inlineStr">
        <is>
          <t>Indianapolis, IN</t>
        </is>
      </c>
      <c r="C481" s="43" t="inlineStr">
        <is>
          <t>N</t>
        </is>
      </c>
      <c r="D481" s="43" t="inlineStr">
        <is>
          <t>B4</t>
        </is>
      </c>
      <c r="E481" s="44" t="n">
        <v>1</v>
      </c>
      <c r="F481" s="44" t="n">
        <v>975</v>
      </c>
      <c r="G481" s="12" t="n">
        <v>1215</v>
      </c>
      <c r="H481" s="13">
        <f>IFERROR(G481/F481,"")</f>
        <v/>
      </c>
      <c r="I481" s="12" t="n">
        <v>963</v>
      </c>
      <c r="J481" s="13">
        <f>IFERROR(I481/F481,"")</f>
        <v/>
      </c>
      <c r="K481" s="44" t="n">
        <v>1</v>
      </c>
      <c r="L481" s="14">
        <f>IFERROR(K481/E481,"")</f>
        <v/>
      </c>
      <c r="M481" s="44" t="n">
        <v>0</v>
      </c>
      <c r="N481" s="15">
        <f>IFERROR(G481-I481,"")</f>
        <v/>
      </c>
      <c r="O481" s="43" t="inlineStr">
        <is>
          <t>08/07/2026</t>
        </is>
      </c>
      <c r="P481" s="16">
        <f>IF(SUMIFS('2. Utility Breakdown'!$T$6:$T$2000,'2. Utility Breakdown'!$A$6:$A$2000,$A481,'2. Utility Breakdown'!$G$6:$G$2000,"Y")=0,"",IFERROR(SUMIFS('2. Utility Breakdown'!$T$6:$T$2000,'2. Utility Breakdown'!$A$6:$A$2000,$A481,'2. Utility Breakdown'!$G$6:$G$2000,"Y")/INDEX('Property List'!$B$6:$B$35,MATCH($A481,'Property List'!$A$6:$A$35,0)),""))</f>
        <v/>
      </c>
      <c r="Q481" s="12" t="n">
        <v>132.89</v>
      </c>
      <c r="R481" s="15">
        <f>IF(OR(P481="",Q481=""),"",P481-Q481)</f>
        <v/>
      </c>
      <c r="S481" s="17" t="n"/>
    </row>
    <row r="482">
      <c r="A482" s="43" t="inlineStr">
        <is>
          <t>South and Madison</t>
        </is>
      </c>
      <c r="B482" s="43" t="inlineStr">
        <is>
          <t>Indianapolis, IN</t>
        </is>
      </c>
      <c r="C482" s="43" t="inlineStr">
        <is>
          <t>N</t>
        </is>
      </c>
      <c r="D482" s="43" t="inlineStr">
        <is>
          <t>B4-PR</t>
        </is>
      </c>
      <c r="E482" s="44" t="n">
        <v>3</v>
      </c>
      <c r="F482" s="44" t="n">
        <v>975</v>
      </c>
      <c r="G482" s="12" t="n">
        <v>1215</v>
      </c>
      <c r="H482" s="13">
        <f>IFERROR(G482/F482,"")</f>
        <v/>
      </c>
      <c r="I482" s="12" t="n">
        <v>1072.33</v>
      </c>
      <c r="J482" s="13">
        <f>IFERROR(I482/F482,"")</f>
        <v/>
      </c>
      <c r="K482" s="44" t="n">
        <v>3</v>
      </c>
      <c r="L482" s="14">
        <f>IFERROR(K482/E482,"")</f>
        <v/>
      </c>
      <c r="M482" s="44" t="n">
        <v>0</v>
      </c>
      <c r="N482" s="15">
        <f>IFERROR(G482-I482,"")</f>
        <v/>
      </c>
      <c r="O482" s="43" t="inlineStr">
        <is>
          <t>08/07/2026</t>
        </is>
      </c>
      <c r="P482" s="16">
        <f>IF(SUMIFS('2. Utility Breakdown'!$T$6:$T$2000,'2. Utility Breakdown'!$A$6:$A$2000,$A482,'2. Utility Breakdown'!$G$6:$G$2000,"Y")=0,"",IFERROR(SUMIFS('2. Utility Breakdown'!$T$6:$T$2000,'2. Utility Breakdown'!$A$6:$A$2000,$A482,'2. Utility Breakdown'!$G$6:$G$2000,"Y")/INDEX('Property List'!$B$6:$B$35,MATCH($A482,'Property List'!$A$6:$A$35,0)),""))</f>
        <v/>
      </c>
      <c r="Q482" s="12" t="n">
        <v>132.89</v>
      </c>
      <c r="R482" s="15">
        <f>IF(OR(P482="",Q482=""),"",P482-Q482)</f>
        <v/>
      </c>
      <c r="S482" s="17" t="n"/>
    </row>
    <row r="483">
      <c r="A483" s="43" t="inlineStr">
        <is>
          <t>South and Madison</t>
        </is>
      </c>
      <c r="B483" s="43" t="inlineStr">
        <is>
          <t>Indianapolis, IN</t>
        </is>
      </c>
      <c r="C483" s="43" t="inlineStr">
        <is>
          <t>N</t>
        </is>
      </c>
      <c r="D483" s="43" t="inlineStr">
        <is>
          <t>B4-R</t>
        </is>
      </c>
      <c r="E483" s="44" t="n">
        <v>30</v>
      </c>
      <c r="F483" s="44" t="n">
        <v>975</v>
      </c>
      <c r="G483" s="12" t="n">
        <v>1276.33</v>
      </c>
      <c r="H483" s="13">
        <f>IFERROR(G483/F483,"")</f>
        <v/>
      </c>
      <c r="I483" s="12" t="n">
        <v>1075.04</v>
      </c>
      <c r="J483" s="13">
        <f>IFERROR(I483/F483,"")</f>
        <v/>
      </c>
      <c r="K483" s="44" t="n">
        <v>28</v>
      </c>
      <c r="L483" s="14">
        <f>IFERROR(K483/E483,"")</f>
        <v/>
      </c>
      <c r="M483" s="44" t="n">
        <v>3</v>
      </c>
      <c r="N483" s="15">
        <f>IFERROR(G483-I483,"")</f>
        <v/>
      </c>
      <c r="O483" s="43" t="inlineStr">
        <is>
          <t>08/07/2026</t>
        </is>
      </c>
      <c r="P483" s="16">
        <f>IF(SUMIFS('2. Utility Breakdown'!$T$6:$T$2000,'2. Utility Breakdown'!$A$6:$A$2000,$A483,'2. Utility Breakdown'!$G$6:$G$2000,"Y")=0,"",IFERROR(SUMIFS('2. Utility Breakdown'!$T$6:$T$2000,'2. Utility Breakdown'!$A$6:$A$2000,$A483,'2. Utility Breakdown'!$G$6:$G$2000,"Y")/INDEX('Property List'!$B$6:$B$35,MATCH($A483,'Property List'!$A$6:$A$35,0)),""))</f>
        <v/>
      </c>
      <c r="Q483" s="12" t="n">
        <v>132.89</v>
      </c>
      <c r="R483" s="15">
        <f>IF(OR(P483="",Q483=""),"",P483-Q483)</f>
        <v/>
      </c>
      <c r="S483" s="17" t="n"/>
    </row>
    <row r="484">
      <c r="A484" s="43" t="inlineStr">
        <is>
          <t>South and Madison</t>
        </is>
      </c>
      <c r="B484" s="43" t="inlineStr">
        <is>
          <t>Indianapolis, IN</t>
        </is>
      </c>
      <c r="C484" s="43" t="inlineStr">
        <is>
          <t>N</t>
        </is>
      </c>
      <c r="D484" s="43" t="inlineStr">
        <is>
          <t>C1-PR</t>
        </is>
      </c>
      <c r="E484" s="44" t="n">
        <v>4</v>
      </c>
      <c r="F484" s="44" t="n">
        <v>1075</v>
      </c>
      <c r="G484" s="12" t="n">
        <v>1488</v>
      </c>
      <c r="H484" s="13">
        <f>IFERROR(G484/F484,"")</f>
        <v/>
      </c>
      <c r="I484" s="12" t="n">
        <v>1130.33</v>
      </c>
      <c r="J484" s="13">
        <f>IFERROR(I484/F484,"")</f>
        <v/>
      </c>
      <c r="K484" s="44" t="n">
        <v>3</v>
      </c>
      <c r="L484" s="14">
        <f>IFERROR(K484/E484,"")</f>
        <v/>
      </c>
      <c r="M484" s="44" t="n">
        <v>1</v>
      </c>
      <c r="N484" s="15">
        <f>IFERROR(G484-I484,"")</f>
        <v/>
      </c>
      <c r="O484" s="43" t="inlineStr">
        <is>
          <t>08/07/2026</t>
        </is>
      </c>
      <c r="P484" s="16">
        <f>IF(SUMIFS('2. Utility Breakdown'!$T$6:$T$2000,'2. Utility Breakdown'!$A$6:$A$2000,$A484,'2. Utility Breakdown'!$G$6:$G$2000,"Y")=0,"",IFERROR(SUMIFS('2. Utility Breakdown'!$T$6:$T$2000,'2. Utility Breakdown'!$A$6:$A$2000,$A484,'2. Utility Breakdown'!$G$6:$G$2000,"Y")/INDEX('Property List'!$B$6:$B$35,MATCH($A484,'Property List'!$A$6:$A$35,0)),""))</f>
        <v/>
      </c>
      <c r="Q484" s="12" t="n">
        <v>132.89</v>
      </c>
      <c r="R484" s="15">
        <f>IF(OR(P484="",Q484=""),"",P484-Q484)</f>
        <v/>
      </c>
      <c r="S484" s="17" t="n"/>
    </row>
    <row r="485">
      <c r="A485" s="43" t="inlineStr">
        <is>
          <t>South and Madison</t>
        </is>
      </c>
      <c r="B485" s="43" t="inlineStr">
        <is>
          <t>Indianapolis, IN</t>
        </is>
      </c>
      <c r="C485" s="43" t="inlineStr">
        <is>
          <t>N</t>
        </is>
      </c>
      <c r="D485" s="43" t="inlineStr">
        <is>
          <t>C1-R</t>
        </is>
      </c>
      <c r="E485" s="44" t="n">
        <v>20</v>
      </c>
      <c r="F485" s="44" t="n">
        <v>1075</v>
      </c>
      <c r="G485" s="12" t="n">
        <v>1533.5</v>
      </c>
      <c r="H485" s="13">
        <f>IFERROR(G485/F485,"")</f>
        <v/>
      </c>
      <c r="I485" s="12" t="n">
        <v>1243.06</v>
      </c>
      <c r="J485" s="13">
        <f>IFERROR(I485/F485,"")</f>
        <v/>
      </c>
      <c r="K485" s="44" t="n">
        <v>17</v>
      </c>
      <c r="L485" s="14">
        <f>IFERROR(K485/E485,"")</f>
        <v/>
      </c>
      <c r="M485" s="44" t="n">
        <v>3</v>
      </c>
      <c r="N485" s="15">
        <f>IFERROR(G485-I485,"")</f>
        <v/>
      </c>
      <c r="O485" s="43" t="inlineStr">
        <is>
          <t>08/07/2026</t>
        </is>
      </c>
      <c r="P485" s="16">
        <f>IF(SUMIFS('2. Utility Breakdown'!$T$6:$T$2000,'2. Utility Breakdown'!$A$6:$A$2000,$A485,'2. Utility Breakdown'!$G$6:$G$2000,"Y")=0,"",IFERROR(SUMIFS('2. Utility Breakdown'!$T$6:$T$2000,'2. Utility Breakdown'!$A$6:$A$2000,$A485,'2. Utility Breakdown'!$G$6:$G$2000,"Y")/INDEX('Property List'!$B$6:$B$35,MATCH($A485,'Property List'!$A$6:$A$35,0)),""))</f>
        <v/>
      </c>
      <c r="Q485" s="12" t="n">
        <v>132.89</v>
      </c>
      <c r="R485" s="15">
        <f>IF(OR(P485="",Q485=""),"",P485-Q485)</f>
        <v/>
      </c>
      <c r="S485" s="17" t="n"/>
    </row>
    <row r="486">
      <c r="A486" s="43" t="inlineStr">
        <is>
          <t>South and Madison</t>
        </is>
      </c>
      <c r="B486" s="43" t="inlineStr">
        <is>
          <t>Indianapolis, IN</t>
        </is>
      </c>
      <c r="C486" s="43" t="inlineStr">
        <is>
          <t>N</t>
        </is>
      </c>
      <c r="D486" s="43" t="inlineStr">
        <is>
          <t>C2-PR</t>
        </is>
      </c>
      <c r="E486" s="44" t="n">
        <v>1</v>
      </c>
      <c r="F486" s="44" t="n">
        <v>1300</v>
      </c>
      <c r="G486" s="12" t="n">
        <v>1538</v>
      </c>
      <c r="H486" s="13">
        <f>IFERROR(G486/F486,"")</f>
        <v/>
      </c>
      <c r="I486" s="12" t="n">
        <v>0</v>
      </c>
      <c r="J486" s="13">
        <f>IFERROR(I486/F486,"")</f>
        <v/>
      </c>
      <c r="K486" s="44" t="n">
        <v>0</v>
      </c>
      <c r="L486" s="14">
        <f>IFERROR(K486/E486,"")</f>
        <v/>
      </c>
      <c r="M486" s="44" t="n">
        <v>1</v>
      </c>
      <c r="N486" s="15">
        <f>IFERROR(G486-I486,"")</f>
        <v/>
      </c>
      <c r="O486" s="43" t="inlineStr">
        <is>
          <t>08/07/2026</t>
        </is>
      </c>
      <c r="P486" s="16">
        <f>IF(SUMIFS('2. Utility Breakdown'!$T$6:$T$2000,'2. Utility Breakdown'!$A$6:$A$2000,$A486,'2. Utility Breakdown'!$G$6:$G$2000,"Y")=0,"",IFERROR(SUMIFS('2. Utility Breakdown'!$T$6:$T$2000,'2. Utility Breakdown'!$A$6:$A$2000,$A486,'2. Utility Breakdown'!$G$6:$G$2000,"Y")/INDEX('Property List'!$B$6:$B$35,MATCH($A486,'Property List'!$A$6:$A$35,0)),""))</f>
        <v/>
      </c>
      <c r="Q486" s="12" t="n">
        <v>132.89</v>
      </c>
      <c r="R486" s="15">
        <f>IF(OR(P486="",Q486=""),"",P486-Q486)</f>
        <v/>
      </c>
      <c r="S486" s="17" t="n"/>
    </row>
    <row r="487">
      <c r="A487" s="43" t="inlineStr">
        <is>
          <t>South and Madison</t>
        </is>
      </c>
      <c r="B487" s="43" t="inlineStr">
        <is>
          <t>Indianapolis, IN</t>
        </is>
      </c>
      <c r="C487" s="43" t="inlineStr">
        <is>
          <t>N</t>
        </is>
      </c>
      <c r="D487" s="43" t="inlineStr">
        <is>
          <t>C2-R</t>
        </is>
      </c>
      <c r="E487" s="44" t="n">
        <v>11</v>
      </c>
      <c r="F487" s="44" t="n">
        <v>1300</v>
      </c>
      <c r="G487" s="12" t="n">
        <v>1568.91</v>
      </c>
      <c r="H487" s="13">
        <f>IFERROR(G487/F487,"")</f>
        <v/>
      </c>
      <c r="I487" s="12" t="n">
        <v>1319.3</v>
      </c>
      <c r="J487" s="13">
        <f>IFERROR(I487/F487,"")</f>
        <v/>
      </c>
      <c r="K487" s="44" t="n">
        <v>10</v>
      </c>
      <c r="L487" s="14">
        <f>IFERROR(K487/E487,"")</f>
        <v/>
      </c>
      <c r="M487" s="44" t="n">
        <v>0</v>
      </c>
      <c r="N487" s="15">
        <f>IFERROR(G487-I487,"")</f>
        <v/>
      </c>
      <c r="O487" s="43" t="inlineStr">
        <is>
          <t>08/07/2026</t>
        </is>
      </c>
      <c r="P487" s="16">
        <f>IF(SUMIFS('2. Utility Breakdown'!$T$6:$T$2000,'2. Utility Breakdown'!$A$6:$A$2000,$A487,'2. Utility Breakdown'!$G$6:$G$2000,"Y")=0,"",IFERROR(SUMIFS('2. Utility Breakdown'!$T$6:$T$2000,'2. Utility Breakdown'!$A$6:$A$2000,$A487,'2. Utility Breakdown'!$G$6:$G$2000,"Y")/INDEX('Property List'!$B$6:$B$35,MATCH($A487,'Property List'!$A$6:$A$35,0)),""))</f>
        <v/>
      </c>
      <c r="Q487" s="12" t="n">
        <v>132.89</v>
      </c>
      <c r="R487" s="15">
        <f>IF(OR(P487="",Q487=""),"",P487-Q487)</f>
        <v/>
      </c>
      <c r="S487" s="17" t="n"/>
    </row>
    <row r="488">
      <c r="A488" s="43" t="inlineStr">
        <is>
          <t>South and Madison</t>
        </is>
      </c>
      <c r="B488" s="43" t="inlineStr">
        <is>
          <t>Indianapolis, IN</t>
        </is>
      </c>
      <c r="C488" s="43" t="inlineStr">
        <is>
          <t>N</t>
        </is>
      </c>
      <c r="D488" s="43" t="inlineStr">
        <is>
          <t>E1-R</t>
        </is>
      </c>
      <c r="E488" s="44" t="n">
        <v>6</v>
      </c>
      <c r="F488" s="44" t="n">
        <v>448</v>
      </c>
      <c r="G488" s="12" t="n">
        <v>885</v>
      </c>
      <c r="H488" s="13">
        <f>IFERROR(G488/F488,"")</f>
        <v/>
      </c>
      <c r="I488" s="12" t="n">
        <v>829.2</v>
      </c>
      <c r="J488" s="13">
        <f>IFERROR(I488/F488,"")</f>
        <v/>
      </c>
      <c r="K488" s="44" t="n">
        <v>5</v>
      </c>
      <c r="L488" s="14">
        <f>IFERROR(K488/E488,"")</f>
        <v/>
      </c>
      <c r="M488" s="44" t="n">
        <v>1</v>
      </c>
      <c r="N488" s="15">
        <f>IFERROR(G488-I488,"")</f>
        <v/>
      </c>
      <c r="O488" s="43" t="inlineStr">
        <is>
          <t>08/07/2026</t>
        </is>
      </c>
      <c r="P488" s="16">
        <f>IF(SUMIFS('2. Utility Breakdown'!$T$6:$T$2000,'2. Utility Breakdown'!$A$6:$A$2000,$A488,'2. Utility Breakdown'!$G$6:$G$2000,"Y")=0,"",IFERROR(SUMIFS('2. Utility Breakdown'!$T$6:$T$2000,'2. Utility Breakdown'!$A$6:$A$2000,$A488,'2. Utility Breakdown'!$G$6:$G$2000,"Y")/INDEX('Property List'!$B$6:$B$35,MATCH($A488,'Property List'!$A$6:$A$35,0)),""))</f>
        <v/>
      </c>
      <c r="Q488" s="12" t="n">
        <v>132.89</v>
      </c>
      <c r="R488" s="15">
        <f>IF(OR(P488="",Q488=""),"",P488-Q488)</f>
        <v/>
      </c>
      <c r="S488" s="17" t="n"/>
    </row>
    <row r="489">
      <c r="A489" s="43" t="inlineStr">
        <is>
          <t>South and Madison</t>
        </is>
      </c>
      <c r="B489" s="43" t="inlineStr">
        <is>
          <t>Indianapolis, IN</t>
        </is>
      </c>
      <c r="C489" s="43" t="inlineStr">
        <is>
          <t>N</t>
        </is>
      </c>
      <c r="D489" s="43" t="inlineStr">
        <is>
          <t>E2-R</t>
        </is>
      </c>
      <c r="E489" s="44" t="n">
        <v>4</v>
      </c>
      <c r="F489" s="44" t="n">
        <v>681</v>
      </c>
      <c r="G489" s="12" t="n">
        <v>885</v>
      </c>
      <c r="H489" s="13">
        <f>IFERROR(G489/F489,"")</f>
        <v/>
      </c>
      <c r="I489" s="12" t="n">
        <v>809</v>
      </c>
      <c r="J489" s="13">
        <f>IFERROR(I489/F489,"")</f>
        <v/>
      </c>
      <c r="K489" s="44" t="n">
        <v>2</v>
      </c>
      <c r="L489" s="14">
        <f>IFERROR(K489/E489,"")</f>
        <v/>
      </c>
      <c r="M489" s="44" t="n">
        <v>2</v>
      </c>
      <c r="N489" s="15">
        <f>IFERROR(G489-I489,"")</f>
        <v/>
      </c>
      <c r="O489" s="43" t="inlineStr">
        <is>
          <t>08/07/2026</t>
        </is>
      </c>
      <c r="P489" s="16">
        <f>IF(SUMIFS('2. Utility Breakdown'!$T$6:$T$2000,'2. Utility Breakdown'!$A$6:$A$2000,$A489,'2. Utility Breakdown'!$G$6:$G$2000,"Y")=0,"",IFERROR(SUMIFS('2. Utility Breakdown'!$T$6:$T$2000,'2. Utility Breakdown'!$A$6:$A$2000,$A489,'2. Utility Breakdown'!$G$6:$G$2000,"Y")/INDEX('Property List'!$B$6:$B$35,MATCH($A489,'Property List'!$A$6:$A$35,0)),""))</f>
        <v/>
      </c>
      <c r="Q489" s="12" t="n">
        <v>132.89</v>
      </c>
      <c r="R489" s="15">
        <f>IF(OR(P489="",Q489=""),"",P489-Q489)</f>
        <v/>
      </c>
      <c r="S489" s="17" t="n"/>
    </row>
    <row r="490">
      <c r="A490" s="22" t="inlineStr">
        <is>
          <t>South and Madison</t>
        </is>
      </c>
      <c r="B490" s="22" t="inlineStr">
        <is>
          <t>Indianapolis, IN</t>
        </is>
      </c>
      <c r="C490" s="22" t="inlineStr">
        <is>
          <t>N</t>
        </is>
      </c>
      <c r="D490" s="22" t="inlineStr">
        <is>
          <t>Pad 7220</t>
        </is>
      </c>
      <c r="E490" s="23" t="n">
        <v>1</v>
      </c>
      <c r="F490" s="23" t="n">
        <v>2000</v>
      </c>
      <c r="G490" s="24" t="n">
        <v>858</v>
      </c>
      <c r="H490" s="25">
        <f>IFERROR(G490/F490,"")</f>
        <v/>
      </c>
      <c r="I490" s="24" t="n">
        <v>0</v>
      </c>
      <c r="J490" s="25">
        <f>IFERROR(I490/F490,"")</f>
        <v/>
      </c>
      <c r="K490" s="23" t="n">
        <v>0</v>
      </c>
      <c r="L490" s="26">
        <f>IFERROR(K490/E490,"")</f>
        <v/>
      </c>
      <c r="M490" s="23" t="n">
        <v>0</v>
      </c>
      <c r="N490" s="27">
        <f>IFERROR(G490-I490,"")</f>
        <v/>
      </c>
      <c r="O490" s="22" t="inlineStr">
        <is>
          <t>08/07/2026</t>
        </is>
      </c>
      <c r="P490" s="28">
        <f>IF(SUMIFS('2. Utility Breakdown'!$T$6:$T$2000,'2. Utility Breakdown'!$A$6:$A$2000,$A490,'2. Utility Breakdown'!$G$6:$G$2000,"Y")=0,"",IFERROR(SUMIFS('2. Utility Breakdown'!$T$6:$T$2000,'2. Utility Breakdown'!$A$6:$A$2000,$A490,'2. Utility Breakdown'!$G$6:$G$2000,"Y")/INDEX('Property List'!$B$6:$B$35,MATCH($A490,'Property List'!$A$6:$A$35,0)),""))</f>
        <v/>
      </c>
      <c r="Q490" s="24" t="n">
        <v>132.89</v>
      </c>
      <c r="R490" s="27">
        <f>IF(OR(P490="",Q490=""),"",P490-Q490)</f>
        <v/>
      </c>
      <c r="S490" s="29" t="inlineStr">
        <is>
          <t>Commercial space. Exclude from ABP and from per-unit math.</t>
        </is>
      </c>
    </row>
    <row r="491">
      <c r="A491" s="22" t="inlineStr">
        <is>
          <t>South and Madison</t>
        </is>
      </c>
      <c r="B491" s="22" t="inlineStr">
        <is>
          <t>Indianapolis, IN</t>
        </is>
      </c>
      <c r="C491" s="22" t="inlineStr">
        <is>
          <t>N</t>
        </is>
      </c>
      <c r="D491" s="22" t="inlineStr">
        <is>
          <t>Suite D, E</t>
        </is>
      </c>
      <c r="E491" s="23" t="n">
        <v>1</v>
      </c>
      <c r="F491" s="23" t="n">
        <v>1400</v>
      </c>
      <c r="G491" s="24" t="n">
        <v>858</v>
      </c>
      <c r="H491" s="25">
        <f>IFERROR(G491/F491,"")</f>
        <v/>
      </c>
      <c r="I491" s="24" t="n">
        <v>1155</v>
      </c>
      <c r="J491" s="25">
        <f>IFERROR(I491/F491,"")</f>
        <v/>
      </c>
      <c r="K491" s="23" t="n">
        <v>1</v>
      </c>
      <c r="L491" s="26">
        <f>IFERROR(K491/E491,"")</f>
        <v/>
      </c>
      <c r="M491" s="23" t="n">
        <v>0</v>
      </c>
      <c r="N491" s="27">
        <f>IFERROR(G491-I491,"")</f>
        <v/>
      </c>
      <c r="O491" s="22" t="inlineStr">
        <is>
          <t>08/07/2026</t>
        </is>
      </c>
      <c r="P491" s="28">
        <f>IF(SUMIFS('2. Utility Breakdown'!$T$6:$T$2000,'2. Utility Breakdown'!$A$6:$A$2000,$A491,'2. Utility Breakdown'!$G$6:$G$2000,"Y")=0,"",IFERROR(SUMIFS('2. Utility Breakdown'!$T$6:$T$2000,'2. Utility Breakdown'!$A$6:$A$2000,$A491,'2. Utility Breakdown'!$G$6:$G$2000,"Y")/INDEX('Property List'!$B$6:$B$35,MATCH($A491,'Property List'!$A$6:$A$35,0)),""))</f>
        <v/>
      </c>
      <c r="Q491" s="24" t="n">
        <v>132.89</v>
      </c>
      <c r="R491" s="27">
        <f>IF(OR(P491="",Q491=""),"",P491-Q491)</f>
        <v/>
      </c>
      <c r="S491" s="29" t="inlineStr">
        <is>
          <t>Commercial space. Exclude from ABP and from per-unit math.</t>
        </is>
      </c>
    </row>
    <row r="492">
      <c r="A492" s="22" t="inlineStr">
        <is>
          <t>South and Madison</t>
        </is>
      </c>
      <c r="B492" s="22" t="inlineStr">
        <is>
          <t>Indianapolis, IN</t>
        </is>
      </c>
      <c r="C492" s="22" t="inlineStr">
        <is>
          <t>N</t>
        </is>
      </c>
      <c r="D492" s="22" t="inlineStr">
        <is>
          <t>Suite F</t>
        </is>
      </c>
      <c r="E492" s="23" t="n">
        <v>1</v>
      </c>
      <c r="F492" s="23" t="n">
        <v>1060</v>
      </c>
      <c r="G492" s="24" t="n">
        <v>858</v>
      </c>
      <c r="H492" s="25">
        <f>IFERROR(G492/F492,"")</f>
        <v/>
      </c>
      <c r="I492" s="24" t="n">
        <v>955.3200000000001</v>
      </c>
      <c r="J492" s="25">
        <f>IFERROR(I492/F492,"")</f>
        <v/>
      </c>
      <c r="K492" s="23" t="n">
        <v>1</v>
      </c>
      <c r="L492" s="26">
        <f>IFERROR(K492/E492,"")</f>
        <v/>
      </c>
      <c r="M492" s="23" t="n">
        <v>0</v>
      </c>
      <c r="N492" s="27">
        <f>IFERROR(G492-I492,"")</f>
        <v/>
      </c>
      <c r="O492" s="22" t="inlineStr">
        <is>
          <t>08/07/2026</t>
        </is>
      </c>
      <c r="P492" s="28">
        <f>IF(SUMIFS('2. Utility Breakdown'!$T$6:$T$2000,'2. Utility Breakdown'!$A$6:$A$2000,$A492,'2. Utility Breakdown'!$G$6:$G$2000,"Y")=0,"",IFERROR(SUMIFS('2. Utility Breakdown'!$T$6:$T$2000,'2. Utility Breakdown'!$A$6:$A$2000,$A492,'2. Utility Breakdown'!$G$6:$G$2000,"Y")/INDEX('Property List'!$B$6:$B$35,MATCH($A492,'Property List'!$A$6:$A$35,0)),""))</f>
        <v/>
      </c>
      <c r="Q492" s="24" t="n">
        <v>132.89</v>
      </c>
      <c r="R492" s="27">
        <f>IF(OR(P492="",Q492=""),"",P492-Q492)</f>
        <v/>
      </c>
      <c r="S492" s="29" t="inlineStr">
        <is>
          <t>Commercial space. Exclude from ABP and from per-unit math.</t>
        </is>
      </c>
    </row>
    <row r="493">
      <c r="A493" s="22" t="inlineStr">
        <is>
          <t>South and Madison</t>
        </is>
      </c>
      <c r="B493" s="22" t="inlineStr">
        <is>
          <t>Indianapolis, IN</t>
        </is>
      </c>
      <c r="C493" s="22" t="inlineStr">
        <is>
          <t>N</t>
        </is>
      </c>
      <c r="D493" s="22" t="inlineStr">
        <is>
          <t>Suite G</t>
        </is>
      </c>
      <c r="E493" s="23" t="n">
        <v>1</v>
      </c>
      <c r="F493" s="23" t="n">
        <v>690</v>
      </c>
      <c r="G493" s="24" t="n">
        <v>858</v>
      </c>
      <c r="H493" s="25">
        <f>IFERROR(G493/F493,"")</f>
        <v/>
      </c>
      <c r="I493" s="24" t="n">
        <v>0</v>
      </c>
      <c r="J493" s="25">
        <f>IFERROR(I493/F493,"")</f>
        <v/>
      </c>
      <c r="K493" s="23" t="n">
        <v>0</v>
      </c>
      <c r="L493" s="26">
        <f>IFERROR(K493/E493,"")</f>
        <v/>
      </c>
      <c r="M493" s="23" t="n">
        <v>1</v>
      </c>
      <c r="N493" s="27">
        <f>IFERROR(G493-I493,"")</f>
        <v/>
      </c>
      <c r="O493" s="22" t="inlineStr">
        <is>
          <t>08/07/2026</t>
        </is>
      </c>
      <c r="P493" s="28">
        <f>IF(SUMIFS('2. Utility Breakdown'!$T$6:$T$2000,'2. Utility Breakdown'!$A$6:$A$2000,$A493,'2. Utility Breakdown'!$G$6:$G$2000,"Y")=0,"",IFERROR(SUMIFS('2. Utility Breakdown'!$T$6:$T$2000,'2. Utility Breakdown'!$A$6:$A$2000,$A493,'2. Utility Breakdown'!$G$6:$G$2000,"Y")/INDEX('Property List'!$B$6:$B$35,MATCH($A493,'Property List'!$A$6:$A$35,0)),""))</f>
        <v/>
      </c>
      <c r="Q493" s="24" t="n">
        <v>132.89</v>
      </c>
      <c r="R493" s="27">
        <f>IF(OR(P493="",Q493=""),"",P493-Q493)</f>
        <v/>
      </c>
      <c r="S493" s="29" t="inlineStr">
        <is>
          <t>Commercial space. Exclude from ABP and from per-unit math.</t>
        </is>
      </c>
    </row>
    <row r="494">
      <c r="A494" s="22" t="inlineStr">
        <is>
          <t>South and Madison</t>
        </is>
      </c>
      <c r="B494" s="22" t="inlineStr">
        <is>
          <t>Indianapolis, IN</t>
        </is>
      </c>
      <c r="C494" s="22" t="inlineStr">
        <is>
          <t>N</t>
        </is>
      </c>
      <c r="D494" s="22" t="inlineStr">
        <is>
          <t>Suite H,I</t>
        </is>
      </c>
      <c r="E494" s="23" t="n">
        <v>1</v>
      </c>
      <c r="F494" s="23" t="n">
        <v>1450</v>
      </c>
      <c r="G494" s="24" t="n">
        <v>958</v>
      </c>
      <c r="H494" s="25">
        <f>IFERROR(G494/F494,"")</f>
        <v/>
      </c>
      <c r="I494" s="24" t="n">
        <v>1500</v>
      </c>
      <c r="J494" s="25">
        <f>IFERROR(I494/F494,"")</f>
        <v/>
      </c>
      <c r="K494" s="23" t="n">
        <v>1</v>
      </c>
      <c r="L494" s="26">
        <f>IFERROR(K494/E494,"")</f>
        <v/>
      </c>
      <c r="M494" s="23" t="n">
        <v>0</v>
      </c>
      <c r="N494" s="27">
        <f>IFERROR(G494-I494,"")</f>
        <v/>
      </c>
      <c r="O494" s="22" t="inlineStr">
        <is>
          <t>08/07/2026</t>
        </is>
      </c>
      <c r="P494" s="28">
        <f>IF(SUMIFS('2. Utility Breakdown'!$T$6:$T$2000,'2. Utility Breakdown'!$A$6:$A$2000,$A494,'2. Utility Breakdown'!$G$6:$G$2000,"Y")=0,"",IFERROR(SUMIFS('2. Utility Breakdown'!$T$6:$T$2000,'2. Utility Breakdown'!$A$6:$A$2000,$A494,'2. Utility Breakdown'!$G$6:$G$2000,"Y")/INDEX('Property List'!$B$6:$B$35,MATCH($A494,'Property List'!$A$6:$A$35,0)),""))</f>
        <v/>
      </c>
      <c r="Q494" s="24" t="n">
        <v>132.89</v>
      </c>
      <c r="R494" s="27">
        <f>IF(OR(P494="",Q494=""),"",P494-Q494)</f>
        <v/>
      </c>
      <c r="S494" s="29" t="inlineStr">
        <is>
          <t>Commercial space. Exclude from ABP and from per-unit math.</t>
        </is>
      </c>
    </row>
    <row r="495">
      <c r="A495" s="22" t="inlineStr">
        <is>
          <t>South and Madison</t>
        </is>
      </c>
      <c r="B495" s="22" t="inlineStr">
        <is>
          <t>Indianapolis, IN</t>
        </is>
      </c>
      <c r="C495" s="22" t="inlineStr">
        <is>
          <t>N</t>
        </is>
      </c>
      <c r="D495" s="22" t="inlineStr">
        <is>
          <t>Suite J</t>
        </is>
      </c>
      <c r="E495" s="23" t="n">
        <v>1</v>
      </c>
      <c r="F495" s="23" t="n">
        <v>800</v>
      </c>
      <c r="G495" s="24" t="n">
        <v>858</v>
      </c>
      <c r="H495" s="25">
        <f>IFERROR(G495/F495,"")</f>
        <v/>
      </c>
      <c r="I495" s="24" t="n">
        <v>0</v>
      </c>
      <c r="J495" s="25">
        <f>IFERROR(I495/F495,"")</f>
        <v/>
      </c>
      <c r="K495" s="23" t="n">
        <v>0</v>
      </c>
      <c r="L495" s="26">
        <f>IFERROR(K495/E495,"")</f>
        <v/>
      </c>
      <c r="M495" s="23" t="n">
        <v>1</v>
      </c>
      <c r="N495" s="27">
        <f>IFERROR(G495-I495,"")</f>
        <v/>
      </c>
      <c r="O495" s="22" t="inlineStr">
        <is>
          <t>08/07/2026</t>
        </is>
      </c>
      <c r="P495" s="28">
        <f>IF(SUMIFS('2. Utility Breakdown'!$T$6:$T$2000,'2. Utility Breakdown'!$A$6:$A$2000,$A495,'2. Utility Breakdown'!$G$6:$G$2000,"Y")=0,"",IFERROR(SUMIFS('2. Utility Breakdown'!$T$6:$T$2000,'2. Utility Breakdown'!$A$6:$A$2000,$A495,'2. Utility Breakdown'!$G$6:$G$2000,"Y")/INDEX('Property List'!$B$6:$B$35,MATCH($A495,'Property List'!$A$6:$A$35,0)),""))</f>
        <v/>
      </c>
      <c r="Q495" s="24" t="n">
        <v>132.89</v>
      </c>
      <c r="R495" s="27">
        <f>IF(OR(P495="",Q495=""),"",P495-Q495)</f>
        <v/>
      </c>
      <c r="S495" s="29" t="inlineStr">
        <is>
          <t>Commercial space. Exclude from ABP and from per-unit math.</t>
        </is>
      </c>
    </row>
    <row r="496">
      <c r="A496" s="22" t="inlineStr">
        <is>
          <t>South and Madison</t>
        </is>
      </c>
      <c r="B496" s="22" t="inlineStr">
        <is>
          <t>Indianapolis, IN</t>
        </is>
      </c>
      <c r="C496" s="22" t="inlineStr">
        <is>
          <t>N</t>
        </is>
      </c>
      <c r="D496" s="22" t="inlineStr">
        <is>
          <t>Suite K</t>
        </is>
      </c>
      <c r="E496" s="23" t="n">
        <v>1</v>
      </c>
      <c r="F496" s="23" t="n">
        <v>800</v>
      </c>
      <c r="G496" s="24" t="n">
        <v>858</v>
      </c>
      <c r="H496" s="25">
        <f>IFERROR(G496/F496,"")</f>
        <v/>
      </c>
      <c r="I496" s="24" t="n">
        <v>927</v>
      </c>
      <c r="J496" s="25">
        <f>IFERROR(I496/F496,"")</f>
        <v/>
      </c>
      <c r="K496" s="23" t="n">
        <v>1</v>
      </c>
      <c r="L496" s="26">
        <f>IFERROR(K496/E496,"")</f>
        <v/>
      </c>
      <c r="M496" s="23" t="n">
        <v>0</v>
      </c>
      <c r="N496" s="27">
        <f>IFERROR(G496-I496,"")</f>
        <v/>
      </c>
      <c r="O496" s="22" t="inlineStr">
        <is>
          <t>08/07/2026</t>
        </is>
      </c>
      <c r="P496" s="28">
        <f>IF(SUMIFS('2. Utility Breakdown'!$T$6:$T$2000,'2. Utility Breakdown'!$A$6:$A$2000,$A496,'2. Utility Breakdown'!$G$6:$G$2000,"Y")=0,"",IFERROR(SUMIFS('2. Utility Breakdown'!$T$6:$T$2000,'2. Utility Breakdown'!$A$6:$A$2000,$A496,'2. Utility Breakdown'!$G$6:$G$2000,"Y")/INDEX('Property List'!$B$6:$B$35,MATCH($A496,'Property List'!$A$6:$A$35,0)),""))</f>
        <v/>
      </c>
      <c r="Q496" s="24" t="n">
        <v>132.89</v>
      </c>
      <c r="R496" s="27">
        <f>IF(OR(P496="",Q496=""),"",P496-Q496)</f>
        <v/>
      </c>
      <c r="S496" s="29" t="inlineStr">
        <is>
          <t>Commercial space. Exclude from ABP and from per-unit math.</t>
        </is>
      </c>
    </row>
    <row r="497">
      <c r="A497" s="22" t="inlineStr">
        <is>
          <t>South and Madison</t>
        </is>
      </c>
      <c r="B497" s="22" t="inlineStr">
        <is>
          <t>Indianapolis, IN</t>
        </is>
      </c>
      <c r="C497" s="22" t="inlineStr">
        <is>
          <t>N</t>
        </is>
      </c>
      <c r="D497" s="22" t="inlineStr">
        <is>
          <t>Suite L</t>
        </is>
      </c>
      <c r="E497" s="23" t="n">
        <v>1</v>
      </c>
      <c r="F497" s="23" t="n">
        <v>800</v>
      </c>
      <c r="G497" s="24" t="n">
        <v>858</v>
      </c>
      <c r="H497" s="25">
        <f>IFERROR(G497/F497,"")</f>
        <v/>
      </c>
      <c r="I497" s="24" t="n">
        <v>801</v>
      </c>
      <c r="J497" s="25">
        <f>IFERROR(I497/F497,"")</f>
        <v/>
      </c>
      <c r="K497" s="23" t="n">
        <v>1</v>
      </c>
      <c r="L497" s="26">
        <f>IFERROR(K497/E497,"")</f>
        <v/>
      </c>
      <c r="M497" s="23" t="n">
        <v>0</v>
      </c>
      <c r="N497" s="27">
        <f>IFERROR(G497-I497,"")</f>
        <v/>
      </c>
      <c r="O497" s="22" t="inlineStr">
        <is>
          <t>08/07/2026</t>
        </is>
      </c>
      <c r="P497" s="28">
        <f>IF(SUMIFS('2. Utility Breakdown'!$T$6:$T$2000,'2. Utility Breakdown'!$A$6:$A$2000,$A497,'2. Utility Breakdown'!$G$6:$G$2000,"Y")=0,"",IFERROR(SUMIFS('2. Utility Breakdown'!$T$6:$T$2000,'2. Utility Breakdown'!$A$6:$A$2000,$A497,'2. Utility Breakdown'!$G$6:$G$2000,"Y")/INDEX('Property List'!$B$6:$B$35,MATCH($A497,'Property List'!$A$6:$A$35,0)),""))</f>
        <v/>
      </c>
      <c r="Q497" s="24" t="n">
        <v>132.89</v>
      </c>
      <c r="R497" s="27">
        <f>IF(OR(P497="",Q497=""),"",P497-Q497)</f>
        <v/>
      </c>
      <c r="S497" s="29" t="inlineStr">
        <is>
          <t>Commercial space. Exclude from ABP and from per-unit math.</t>
        </is>
      </c>
    </row>
    <row r="498">
      <c r="A498" s="22" t="inlineStr">
        <is>
          <t>South and Madison</t>
        </is>
      </c>
      <c r="B498" s="22" t="inlineStr">
        <is>
          <t>Indianapolis, IN</t>
        </is>
      </c>
      <c r="C498" s="22" t="inlineStr">
        <is>
          <t>N</t>
        </is>
      </c>
      <c r="D498" s="22" t="inlineStr">
        <is>
          <t>SuiteA,B,C</t>
        </is>
      </c>
      <c r="E498" s="23" t="n">
        <v>1</v>
      </c>
      <c r="F498" s="23" t="n">
        <v>2800</v>
      </c>
      <c r="G498" s="24" t="n">
        <v>858</v>
      </c>
      <c r="H498" s="25">
        <f>IFERROR(G498/F498,"")</f>
        <v/>
      </c>
      <c r="I498" s="24" t="n">
        <v>2500</v>
      </c>
      <c r="J498" s="25">
        <f>IFERROR(I498/F498,"")</f>
        <v/>
      </c>
      <c r="K498" s="23" t="n">
        <v>1</v>
      </c>
      <c r="L498" s="26">
        <f>IFERROR(K498/E498,"")</f>
        <v/>
      </c>
      <c r="M498" s="23" t="n">
        <v>0</v>
      </c>
      <c r="N498" s="27">
        <f>IFERROR(G498-I498,"")</f>
        <v/>
      </c>
      <c r="O498" s="22" t="inlineStr">
        <is>
          <t>08/07/2026</t>
        </is>
      </c>
      <c r="P498" s="28">
        <f>IF(SUMIFS('2. Utility Breakdown'!$T$6:$T$2000,'2. Utility Breakdown'!$A$6:$A$2000,$A498,'2. Utility Breakdown'!$G$6:$G$2000,"Y")=0,"",IFERROR(SUMIFS('2. Utility Breakdown'!$T$6:$T$2000,'2. Utility Breakdown'!$A$6:$A$2000,$A498,'2. Utility Breakdown'!$G$6:$G$2000,"Y")/INDEX('Property List'!$B$6:$B$35,MATCH($A498,'Property List'!$A$6:$A$35,0)),""))</f>
        <v/>
      </c>
      <c r="Q498" s="24" t="n">
        <v>132.89</v>
      </c>
      <c r="R498" s="27">
        <f>IF(OR(P498="",Q498=""),"",P498-Q498)</f>
        <v/>
      </c>
      <c r="S498" s="29" t="inlineStr">
        <is>
          <t>Commercial space. Exclude from ABP and from per-unit math.</t>
        </is>
      </c>
    </row>
    <row r="499">
      <c r="A499" s="9" t="inlineStr">
        <is>
          <t>South and Madison</t>
        </is>
      </c>
      <c r="B499" s="11" t="n"/>
      <c r="C499" s="11" t="n"/>
      <c r="D499" s="9" t="inlineStr">
        <is>
          <t>Property Total</t>
        </is>
      </c>
      <c r="E499" s="10">
        <f>SUM(E469:E498)</f>
        <v/>
      </c>
      <c r="F499" s="10">
        <f>IFERROR(SUMPRODUCT(E469:E498,F469:F498)/E499,"")</f>
        <v/>
      </c>
      <c r="G499" s="18">
        <f>IFERROR(SUMPRODUCT(E469:E498,G469:G498)/E499,"")</f>
        <v/>
      </c>
      <c r="H499" s="19">
        <f>IFERROR(G499/F499,"")</f>
        <v/>
      </c>
      <c r="I499" s="18">
        <f>IFERROR(SUMPRODUCT(E469:E498,I469:I498)/E499,"")</f>
        <v/>
      </c>
      <c r="J499" s="19">
        <f>IFERROR(I499/F499,"")</f>
        <v/>
      </c>
      <c r="K499" s="10">
        <f>SUM(K469:K498)</f>
        <v/>
      </c>
      <c r="L499" s="20">
        <f>IFERROR(K499/E499,"")</f>
        <v/>
      </c>
      <c r="M499" s="10">
        <f>SUM(M469:M498)</f>
        <v/>
      </c>
      <c r="N499" s="18">
        <f>IFERROR(G499-I499,"")</f>
        <v/>
      </c>
      <c r="O499" s="11" t="n"/>
      <c r="P499" s="21">
        <f>P498</f>
        <v/>
      </c>
      <c r="Q499" s="21">
        <f>Q498</f>
        <v/>
      </c>
      <c r="R499" s="18">
        <f>IF(OR(P499="",Q499=""),"",P499-Q499)</f>
        <v/>
      </c>
      <c r="S499" s="30" t="inlineStr">
        <is>
          <t>Includes 9 commercial unit(s). Residential count is 216.</t>
        </is>
      </c>
    </row>
    <row r="500">
      <c r="A500" s="43" t="inlineStr">
        <is>
          <t>Brickyard Flats</t>
        </is>
      </c>
      <c r="B500" s="43" t="inlineStr">
        <is>
          <t>Speedway, IN</t>
        </is>
      </c>
      <c r="C500" s="43" t="inlineStr">
        <is>
          <t>N</t>
        </is>
      </c>
      <c r="D500" s="43" t="inlineStr">
        <is>
          <t>A1-R</t>
        </is>
      </c>
      <c r="E500" s="44" t="n">
        <v>9</v>
      </c>
      <c r="F500" s="44" t="n">
        <v>690</v>
      </c>
      <c r="G500" s="12" t="n">
        <v>954</v>
      </c>
      <c r="H500" s="13">
        <f>IFERROR(G500/F500,"")</f>
        <v/>
      </c>
      <c r="I500" s="12" t="n">
        <v>814.63</v>
      </c>
      <c r="J500" s="13">
        <f>IFERROR(I500/F500,"")</f>
        <v/>
      </c>
      <c r="K500" s="44" t="n">
        <v>8</v>
      </c>
      <c r="L500" s="14">
        <f>IFERROR(K500/E500,"")</f>
        <v/>
      </c>
      <c r="M500" s="44" t="n">
        <v>2</v>
      </c>
      <c r="N500" s="15">
        <f>IFERROR(G500-I500,"")</f>
        <v/>
      </c>
      <c r="O500" s="43" t="inlineStr">
        <is>
          <t>08/07/2026</t>
        </is>
      </c>
      <c r="P500" s="16">
        <f>IF(SUMIFS('2. Utility Breakdown'!$T$6:$T$2000,'2. Utility Breakdown'!$A$6:$A$2000,$A500,'2. Utility Breakdown'!$G$6:$G$2000,"Y")=0,"",IFERROR(SUMIFS('2. Utility Breakdown'!$T$6:$T$2000,'2. Utility Breakdown'!$A$6:$A$2000,$A500,'2. Utility Breakdown'!$G$6:$G$2000,"Y")/INDEX('Property List'!$B$6:$B$35,MATCH($A500,'Property List'!$A$6:$A$35,0)),""))</f>
        <v/>
      </c>
      <c r="Q500" s="12" t="n">
        <v>69.12</v>
      </c>
      <c r="R500" s="15">
        <f>IF(OR(P500="",Q500=""),"",P500-Q500)</f>
        <v/>
      </c>
      <c r="S500" s="17" t="n"/>
    </row>
    <row r="501">
      <c r="A501" s="43" t="inlineStr">
        <is>
          <t>Brickyard Flats</t>
        </is>
      </c>
      <c r="B501" s="43" t="inlineStr">
        <is>
          <t>Speedway, IN</t>
        </is>
      </c>
      <c r="C501" s="43" t="inlineStr">
        <is>
          <t>N</t>
        </is>
      </c>
      <c r="D501" s="43" t="inlineStr">
        <is>
          <t>A2</t>
        </is>
      </c>
      <c r="E501" s="44" t="n">
        <v>1</v>
      </c>
      <c r="F501" s="44" t="n">
        <v>698</v>
      </c>
      <c r="G501" s="12" t="n">
        <v>861</v>
      </c>
      <c r="H501" s="13">
        <f>IFERROR(G501/F501,"")</f>
        <v/>
      </c>
      <c r="I501" s="12" t="n">
        <v>757</v>
      </c>
      <c r="J501" s="13">
        <f>IFERROR(I501/F501,"")</f>
        <v/>
      </c>
      <c r="K501" s="44" t="n">
        <v>1</v>
      </c>
      <c r="L501" s="14">
        <f>IFERROR(K501/E501,"")</f>
        <v/>
      </c>
      <c r="M501" s="44" t="n">
        <v>0</v>
      </c>
      <c r="N501" s="15">
        <f>IFERROR(G501-I501,"")</f>
        <v/>
      </c>
      <c r="O501" s="43" t="inlineStr">
        <is>
          <t>08/07/2026</t>
        </is>
      </c>
      <c r="P501" s="16">
        <f>IF(SUMIFS('2. Utility Breakdown'!$T$6:$T$2000,'2. Utility Breakdown'!$A$6:$A$2000,$A501,'2. Utility Breakdown'!$G$6:$G$2000,"Y")=0,"",IFERROR(SUMIFS('2. Utility Breakdown'!$T$6:$T$2000,'2. Utility Breakdown'!$A$6:$A$2000,$A501,'2. Utility Breakdown'!$G$6:$G$2000,"Y")/INDEX('Property List'!$B$6:$B$35,MATCH($A501,'Property List'!$A$6:$A$35,0)),""))</f>
        <v/>
      </c>
      <c r="Q501" s="12" t="n">
        <v>69.12</v>
      </c>
      <c r="R501" s="15">
        <f>IF(OR(P501="",Q501=""),"",P501-Q501)</f>
        <v/>
      </c>
      <c r="S501" s="17" t="n"/>
    </row>
    <row r="502">
      <c r="A502" s="43" t="inlineStr">
        <is>
          <t>Brickyard Flats</t>
        </is>
      </c>
      <c r="B502" s="43" t="inlineStr">
        <is>
          <t>Speedway, IN</t>
        </is>
      </c>
      <c r="C502" s="43" t="inlineStr">
        <is>
          <t>N</t>
        </is>
      </c>
      <c r="D502" s="43" t="inlineStr">
        <is>
          <t>A2-PR</t>
        </is>
      </c>
      <c r="E502" s="44" t="n">
        <v>3</v>
      </c>
      <c r="F502" s="44" t="n">
        <v>698</v>
      </c>
      <c r="G502" s="12" t="n">
        <v>899.33</v>
      </c>
      <c r="H502" s="13">
        <f>IFERROR(G502/F502,"")</f>
        <v/>
      </c>
      <c r="I502" s="12" t="n">
        <v>812</v>
      </c>
      <c r="J502" s="13">
        <f>IFERROR(I502/F502,"")</f>
        <v/>
      </c>
      <c r="K502" s="44" t="n">
        <v>2</v>
      </c>
      <c r="L502" s="14">
        <f>IFERROR(K502/E502,"")</f>
        <v/>
      </c>
      <c r="M502" s="44" t="n">
        <v>1</v>
      </c>
      <c r="N502" s="15">
        <f>IFERROR(G502-I502,"")</f>
        <v/>
      </c>
      <c r="O502" s="43" t="inlineStr">
        <is>
          <t>08/07/2026</t>
        </is>
      </c>
      <c r="P502" s="16">
        <f>IF(SUMIFS('2. Utility Breakdown'!$T$6:$T$2000,'2. Utility Breakdown'!$A$6:$A$2000,$A502,'2. Utility Breakdown'!$G$6:$G$2000,"Y")=0,"",IFERROR(SUMIFS('2. Utility Breakdown'!$T$6:$T$2000,'2. Utility Breakdown'!$A$6:$A$2000,$A502,'2. Utility Breakdown'!$G$6:$G$2000,"Y")/INDEX('Property List'!$B$6:$B$35,MATCH($A502,'Property List'!$A$6:$A$35,0)),""))</f>
        <v/>
      </c>
      <c r="Q502" s="12" t="n">
        <v>69.12</v>
      </c>
      <c r="R502" s="15">
        <f>IF(OR(P502="",Q502=""),"",P502-Q502)</f>
        <v/>
      </c>
      <c r="S502" s="17" t="n"/>
    </row>
    <row r="503">
      <c r="A503" s="43" t="inlineStr">
        <is>
          <t>Brickyard Flats</t>
        </is>
      </c>
      <c r="B503" s="43" t="inlineStr">
        <is>
          <t>Speedway, IN</t>
        </is>
      </c>
      <c r="C503" s="43" t="inlineStr">
        <is>
          <t>N</t>
        </is>
      </c>
      <c r="D503" s="43" t="inlineStr">
        <is>
          <t>A2-R</t>
        </is>
      </c>
      <c r="E503" s="44" t="n">
        <v>24</v>
      </c>
      <c r="F503" s="44" t="n">
        <v>698</v>
      </c>
      <c r="G503" s="12" t="n">
        <v>969.21</v>
      </c>
      <c r="H503" s="13">
        <f>IFERROR(G503/F503,"")</f>
        <v/>
      </c>
      <c r="I503" s="12" t="n">
        <v>870.38</v>
      </c>
      <c r="J503" s="13">
        <f>IFERROR(I503/F503,"")</f>
        <v/>
      </c>
      <c r="K503" s="44" t="n">
        <v>24</v>
      </c>
      <c r="L503" s="14">
        <f>IFERROR(K503/E503,"")</f>
        <v/>
      </c>
      <c r="M503" s="44" t="n">
        <v>1</v>
      </c>
      <c r="N503" s="15">
        <f>IFERROR(G503-I503,"")</f>
        <v/>
      </c>
      <c r="O503" s="43" t="inlineStr">
        <is>
          <t>08/07/2026</t>
        </is>
      </c>
      <c r="P503" s="16">
        <f>IF(SUMIFS('2. Utility Breakdown'!$T$6:$T$2000,'2. Utility Breakdown'!$A$6:$A$2000,$A503,'2. Utility Breakdown'!$G$6:$G$2000,"Y")=0,"",IFERROR(SUMIFS('2. Utility Breakdown'!$T$6:$T$2000,'2. Utility Breakdown'!$A$6:$A$2000,$A503,'2. Utility Breakdown'!$G$6:$G$2000,"Y")/INDEX('Property List'!$B$6:$B$35,MATCH($A503,'Property List'!$A$6:$A$35,0)),""))</f>
        <v/>
      </c>
      <c r="Q503" s="12" t="n">
        <v>69.12</v>
      </c>
      <c r="R503" s="15">
        <f>IF(OR(P503="",Q503=""),"",P503-Q503)</f>
        <v/>
      </c>
      <c r="S503" s="17" t="n"/>
    </row>
    <row r="504">
      <c r="A504" s="43" t="inlineStr">
        <is>
          <t>Brickyard Flats</t>
        </is>
      </c>
      <c r="B504" s="43" t="inlineStr">
        <is>
          <t>Speedway, IN</t>
        </is>
      </c>
      <c r="C504" s="43" t="inlineStr">
        <is>
          <t>N</t>
        </is>
      </c>
      <c r="D504" s="43" t="inlineStr">
        <is>
          <t>A3</t>
        </is>
      </c>
      <c r="E504" s="44" t="n">
        <v>3</v>
      </c>
      <c r="F504" s="44" t="n">
        <v>812</v>
      </c>
      <c r="G504" s="12" t="n">
        <v>934.33</v>
      </c>
      <c r="H504" s="13">
        <f>IFERROR(G504/F504,"")</f>
        <v/>
      </c>
      <c r="I504" s="12" t="n">
        <v>792</v>
      </c>
      <c r="J504" s="13">
        <f>IFERROR(I504/F504,"")</f>
        <v/>
      </c>
      <c r="K504" s="44" t="n">
        <v>3</v>
      </c>
      <c r="L504" s="14">
        <f>IFERROR(K504/E504,"")</f>
        <v/>
      </c>
      <c r="M504" s="44" t="n">
        <v>0</v>
      </c>
      <c r="N504" s="15">
        <f>IFERROR(G504-I504,"")</f>
        <v/>
      </c>
      <c r="O504" s="43" t="inlineStr">
        <is>
          <t>08/07/2026</t>
        </is>
      </c>
      <c r="P504" s="16">
        <f>IF(SUMIFS('2. Utility Breakdown'!$T$6:$T$2000,'2. Utility Breakdown'!$A$6:$A$2000,$A504,'2. Utility Breakdown'!$G$6:$G$2000,"Y")=0,"",IFERROR(SUMIFS('2. Utility Breakdown'!$T$6:$T$2000,'2. Utility Breakdown'!$A$6:$A$2000,$A504,'2. Utility Breakdown'!$G$6:$G$2000,"Y")/INDEX('Property List'!$B$6:$B$35,MATCH($A504,'Property List'!$A$6:$A$35,0)),""))</f>
        <v/>
      </c>
      <c r="Q504" s="12" t="n">
        <v>69.12</v>
      </c>
      <c r="R504" s="15">
        <f>IF(OR(P504="",Q504=""),"",P504-Q504)</f>
        <v/>
      </c>
      <c r="S504" s="17" t="n"/>
    </row>
    <row r="505">
      <c r="A505" s="43" t="inlineStr">
        <is>
          <t>Brickyard Flats</t>
        </is>
      </c>
      <c r="B505" s="43" t="inlineStr">
        <is>
          <t>Speedway, IN</t>
        </is>
      </c>
      <c r="C505" s="43" t="inlineStr">
        <is>
          <t>N</t>
        </is>
      </c>
      <c r="D505" s="43" t="inlineStr">
        <is>
          <t>A3-PR</t>
        </is>
      </c>
      <c r="E505" s="44" t="n">
        <v>7</v>
      </c>
      <c r="F505" s="44" t="n">
        <v>812</v>
      </c>
      <c r="G505" s="12" t="n">
        <v>974.71</v>
      </c>
      <c r="H505" s="13">
        <f>IFERROR(G505/F505,"")</f>
        <v/>
      </c>
      <c r="I505" s="12" t="n">
        <v>860.83</v>
      </c>
      <c r="J505" s="13">
        <f>IFERROR(I505/F505,"")</f>
        <v/>
      </c>
      <c r="K505" s="44" t="n">
        <v>6</v>
      </c>
      <c r="L505" s="14">
        <f>IFERROR(K505/E505,"")</f>
        <v/>
      </c>
      <c r="M505" s="44" t="n">
        <v>1</v>
      </c>
      <c r="N505" s="15">
        <f>IFERROR(G505-I505,"")</f>
        <v/>
      </c>
      <c r="O505" s="43" t="inlineStr">
        <is>
          <t>08/07/2026</t>
        </is>
      </c>
      <c r="P505" s="16">
        <f>IF(SUMIFS('2. Utility Breakdown'!$T$6:$T$2000,'2. Utility Breakdown'!$A$6:$A$2000,$A505,'2. Utility Breakdown'!$G$6:$G$2000,"Y")=0,"",IFERROR(SUMIFS('2. Utility Breakdown'!$T$6:$T$2000,'2. Utility Breakdown'!$A$6:$A$2000,$A505,'2. Utility Breakdown'!$G$6:$G$2000,"Y")/INDEX('Property List'!$B$6:$B$35,MATCH($A505,'Property List'!$A$6:$A$35,0)),""))</f>
        <v/>
      </c>
      <c r="Q505" s="12" t="n">
        <v>69.12</v>
      </c>
      <c r="R505" s="15">
        <f>IF(OR(P505="",Q505=""),"",P505-Q505)</f>
        <v/>
      </c>
      <c r="S505" s="17" t="n"/>
    </row>
    <row r="506">
      <c r="A506" s="43" t="inlineStr">
        <is>
          <t>Brickyard Flats</t>
        </is>
      </c>
      <c r="B506" s="43" t="inlineStr">
        <is>
          <t>Speedway, IN</t>
        </is>
      </c>
      <c r="C506" s="43" t="inlineStr">
        <is>
          <t>N</t>
        </is>
      </c>
      <c r="D506" s="43" t="inlineStr">
        <is>
          <t>A3-R</t>
        </is>
      </c>
      <c r="E506" s="44" t="n">
        <v>48</v>
      </c>
      <c r="F506" s="44" t="n">
        <v>812</v>
      </c>
      <c r="G506" s="12" t="n">
        <v>1021.4</v>
      </c>
      <c r="H506" s="13">
        <f>IFERROR(G506/F506,"")</f>
        <v/>
      </c>
      <c r="I506" s="12" t="n">
        <v>840.2</v>
      </c>
      <c r="J506" s="13">
        <f>IFERROR(I506/F506,"")</f>
        <v/>
      </c>
      <c r="K506" s="44" t="n">
        <v>46</v>
      </c>
      <c r="L506" s="14">
        <f>IFERROR(K506/E506,"")</f>
        <v/>
      </c>
      <c r="M506" s="44" t="n">
        <v>8</v>
      </c>
      <c r="N506" s="15">
        <f>IFERROR(G506-I506,"")</f>
        <v/>
      </c>
      <c r="O506" s="43" t="inlineStr">
        <is>
          <t>08/07/2026</t>
        </is>
      </c>
      <c r="P506" s="16">
        <f>IF(SUMIFS('2. Utility Breakdown'!$T$6:$T$2000,'2. Utility Breakdown'!$A$6:$A$2000,$A506,'2. Utility Breakdown'!$G$6:$G$2000,"Y")=0,"",IFERROR(SUMIFS('2. Utility Breakdown'!$T$6:$T$2000,'2. Utility Breakdown'!$A$6:$A$2000,$A506,'2. Utility Breakdown'!$G$6:$G$2000,"Y")/INDEX('Property List'!$B$6:$B$35,MATCH($A506,'Property List'!$A$6:$A$35,0)),""))</f>
        <v/>
      </c>
      <c r="Q506" s="12" t="n">
        <v>69.12</v>
      </c>
      <c r="R506" s="15">
        <f>IF(OR(P506="",Q506=""),"",P506-Q506)</f>
        <v/>
      </c>
      <c r="S506" s="17" t="n"/>
    </row>
    <row r="507">
      <c r="A507" s="43" t="inlineStr">
        <is>
          <t>Brickyard Flats</t>
        </is>
      </c>
      <c r="B507" s="43" t="inlineStr">
        <is>
          <t>Speedway, IN</t>
        </is>
      </c>
      <c r="C507" s="43" t="inlineStr">
        <is>
          <t>N</t>
        </is>
      </c>
      <c r="D507" s="43" t="inlineStr">
        <is>
          <t>C1</t>
        </is>
      </c>
      <c r="E507" s="44" t="n">
        <v>5</v>
      </c>
      <c r="F507" s="44" t="n">
        <v>1151</v>
      </c>
      <c r="G507" s="12" t="n">
        <v>1464</v>
      </c>
      <c r="H507" s="13">
        <f>IFERROR(G507/F507,"")</f>
        <v/>
      </c>
      <c r="I507" s="12" t="n">
        <v>1176.8</v>
      </c>
      <c r="J507" s="13">
        <f>IFERROR(I507/F507,"")</f>
        <v/>
      </c>
      <c r="K507" s="44" t="n">
        <v>5</v>
      </c>
      <c r="L507" s="14">
        <f>IFERROR(K507/E507,"")</f>
        <v/>
      </c>
      <c r="M507" s="44" t="n">
        <v>0</v>
      </c>
      <c r="N507" s="15">
        <f>IFERROR(G507-I507,"")</f>
        <v/>
      </c>
      <c r="O507" s="43" t="inlineStr">
        <is>
          <t>08/07/2026</t>
        </is>
      </c>
      <c r="P507" s="16">
        <f>IF(SUMIFS('2. Utility Breakdown'!$T$6:$T$2000,'2. Utility Breakdown'!$A$6:$A$2000,$A507,'2. Utility Breakdown'!$G$6:$G$2000,"Y")=0,"",IFERROR(SUMIFS('2. Utility Breakdown'!$T$6:$T$2000,'2. Utility Breakdown'!$A$6:$A$2000,$A507,'2. Utility Breakdown'!$G$6:$G$2000,"Y")/INDEX('Property List'!$B$6:$B$35,MATCH($A507,'Property List'!$A$6:$A$35,0)),""))</f>
        <v/>
      </c>
      <c r="Q507" s="12" t="n">
        <v>69.12</v>
      </c>
      <c r="R507" s="15">
        <f>IF(OR(P507="",Q507=""),"",P507-Q507)</f>
        <v/>
      </c>
      <c r="S507" s="17" t="n"/>
    </row>
    <row r="508">
      <c r="A508" s="43" t="inlineStr">
        <is>
          <t>Brickyard Flats</t>
        </is>
      </c>
      <c r="B508" s="43" t="inlineStr">
        <is>
          <t>Speedway, IN</t>
        </is>
      </c>
      <c r="C508" s="43" t="inlineStr">
        <is>
          <t>N</t>
        </is>
      </c>
      <c r="D508" s="43" t="inlineStr">
        <is>
          <t>C1-R</t>
        </is>
      </c>
      <c r="E508" s="44" t="n">
        <v>10</v>
      </c>
      <c r="F508" s="44" t="n">
        <v>1151</v>
      </c>
      <c r="G508" s="12" t="n">
        <v>1529</v>
      </c>
      <c r="H508" s="13">
        <f>IFERROR(G508/F508,"")</f>
        <v/>
      </c>
      <c r="I508" s="12" t="n">
        <v>1161.1</v>
      </c>
      <c r="J508" s="13">
        <f>IFERROR(I508/F508,"")</f>
        <v/>
      </c>
      <c r="K508" s="44" t="n">
        <v>10</v>
      </c>
      <c r="L508" s="14">
        <f>IFERROR(K508/E508,"")</f>
        <v/>
      </c>
      <c r="M508" s="44" t="n">
        <v>0</v>
      </c>
      <c r="N508" s="15">
        <f>IFERROR(G508-I508,"")</f>
        <v/>
      </c>
      <c r="O508" s="43" t="inlineStr">
        <is>
          <t>08/07/2026</t>
        </is>
      </c>
      <c r="P508" s="16">
        <f>IF(SUMIFS('2. Utility Breakdown'!$T$6:$T$2000,'2. Utility Breakdown'!$A$6:$A$2000,$A508,'2. Utility Breakdown'!$G$6:$G$2000,"Y")=0,"",IFERROR(SUMIFS('2. Utility Breakdown'!$T$6:$T$2000,'2. Utility Breakdown'!$A$6:$A$2000,$A508,'2. Utility Breakdown'!$G$6:$G$2000,"Y")/INDEX('Property List'!$B$6:$B$35,MATCH($A508,'Property List'!$A$6:$A$35,0)),""))</f>
        <v/>
      </c>
      <c r="Q508" s="12" t="n">
        <v>69.12</v>
      </c>
      <c r="R508" s="15">
        <f>IF(OR(P508="",Q508=""),"",P508-Q508)</f>
        <v/>
      </c>
      <c r="S508" s="17" t="n"/>
    </row>
    <row r="509">
      <c r="A509" s="43" t="inlineStr">
        <is>
          <t>Brickyard Flats</t>
        </is>
      </c>
      <c r="B509" s="43" t="inlineStr">
        <is>
          <t>Speedway, IN</t>
        </is>
      </c>
      <c r="C509" s="43" t="inlineStr">
        <is>
          <t>N</t>
        </is>
      </c>
      <c r="D509" s="43" t="inlineStr">
        <is>
          <t>C2</t>
        </is>
      </c>
      <c r="E509" s="44" t="n">
        <v>1</v>
      </c>
      <c r="F509" s="44" t="n">
        <v>1398</v>
      </c>
      <c r="G509" s="12" t="n">
        <v>1529</v>
      </c>
      <c r="H509" s="13">
        <f>IFERROR(G509/F509,"")</f>
        <v/>
      </c>
      <c r="I509" s="12" t="n">
        <v>1099</v>
      </c>
      <c r="J509" s="13">
        <f>IFERROR(I509/F509,"")</f>
        <v/>
      </c>
      <c r="K509" s="44" t="n">
        <v>1</v>
      </c>
      <c r="L509" s="14">
        <f>IFERROR(K509/E509,"")</f>
        <v/>
      </c>
      <c r="M509" s="44" t="n">
        <v>0</v>
      </c>
      <c r="N509" s="15">
        <f>IFERROR(G509-I509,"")</f>
        <v/>
      </c>
      <c r="O509" s="43" t="inlineStr">
        <is>
          <t>08/07/2026</t>
        </is>
      </c>
      <c r="P509" s="16">
        <f>IF(SUMIFS('2. Utility Breakdown'!$T$6:$T$2000,'2. Utility Breakdown'!$A$6:$A$2000,$A509,'2. Utility Breakdown'!$G$6:$G$2000,"Y")=0,"",IFERROR(SUMIFS('2. Utility Breakdown'!$T$6:$T$2000,'2. Utility Breakdown'!$A$6:$A$2000,$A509,'2. Utility Breakdown'!$G$6:$G$2000,"Y")/INDEX('Property List'!$B$6:$B$35,MATCH($A509,'Property List'!$A$6:$A$35,0)),""))</f>
        <v/>
      </c>
      <c r="Q509" s="12" t="n">
        <v>69.12</v>
      </c>
      <c r="R509" s="15">
        <f>IF(OR(P509="",Q509=""),"",P509-Q509)</f>
        <v/>
      </c>
      <c r="S509" s="17" t="n"/>
    </row>
    <row r="510">
      <c r="A510" s="43" t="inlineStr">
        <is>
          <t>Brickyard Flats</t>
        </is>
      </c>
      <c r="B510" s="43" t="inlineStr">
        <is>
          <t>Speedway, IN</t>
        </is>
      </c>
      <c r="C510" s="43" t="inlineStr">
        <is>
          <t>N</t>
        </is>
      </c>
      <c r="D510" s="43" t="inlineStr">
        <is>
          <t>C2-PR</t>
        </is>
      </c>
      <c r="E510" s="44" t="n">
        <v>7</v>
      </c>
      <c r="F510" s="44" t="n">
        <v>1398</v>
      </c>
      <c r="G510" s="12" t="n">
        <v>1564.71</v>
      </c>
      <c r="H510" s="13">
        <f>IFERROR(G510/F510,"")</f>
        <v/>
      </c>
      <c r="I510" s="12" t="n">
        <v>1307.67</v>
      </c>
      <c r="J510" s="13">
        <f>IFERROR(I510/F510,"")</f>
        <v/>
      </c>
      <c r="K510" s="44" t="n">
        <v>6</v>
      </c>
      <c r="L510" s="14">
        <f>IFERROR(K510/E510,"")</f>
        <v/>
      </c>
      <c r="M510" s="44" t="n">
        <v>1</v>
      </c>
      <c r="N510" s="15">
        <f>IFERROR(G510-I510,"")</f>
        <v/>
      </c>
      <c r="O510" s="43" t="inlineStr">
        <is>
          <t>08/07/2026</t>
        </is>
      </c>
      <c r="P510" s="16">
        <f>IF(SUMIFS('2. Utility Breakdown'!$T$6:$T$2000,'2. Utility Breakdown'!$A$6:$A$2000,$A510,'2. Utility Breakdown'!$G$6:$G$2000,"Y")=0,"",IFERROR(SUMIFS('2. Utility Breakdown'!$T$6:$T$2000,'2. Utility Breakdown'!$A$6:$A$2000,$A510,'2. Utility Breakdown'!$G$6:$G$2000,"Y")/INDEX('Property List'!$B$6:$B$35,MATCH($A510,'Property List'!$A$6:$A$35,0)),""))</f>
        <v/>
      </c>
      <c r="Q510" s="12" t="n">
        <v>69.12</v>
      </c>
      <c r="R510" s="15">
        <f>IF(OR(P510="",Q510=""),"",P510-Q510)</f>
        <v/>
      </c>
      <c r="S510" s="17" t="n"/>
    </row>
    <row r="511">
      <c r="A511" s="43" t="inlineStr">
        <is>
          <t>Brickyard Flats</t>
        </is>
      </c>
      <c r="B511" s="43" t="inlineStr">
        <is>
          <t>Speedway, IN</t>
        </is>
      </c>
      <c r="C511" s="43" t="inlineStr">
        <is>
          <t>N</t>
        </is>
      </c>
      <c r="D511" s="43" t="inlineStr">
        <is>
          <t>C2-R</t>
        </is>
      </c>
      <c r="E511" s="44" t="n">
        <v>54</v>
      </c>
      <c r="F511" s="44" t="n">
        <v>1398</v>
      </c>
      <c r="G511" s="12" t="n">
        <v>1592.43</v>
      </c>
      <c r="H511" s="13">
        <f>IFERROR(G511/F511,"")</f>
        <v/>
      </c>
      <c r="I511" s="12" t="n">
        <v>1284.85</v>
      </c>
      <c r="J511" s="13">
        <f>IFERROR(I511/F511,"")</f>
        <v/>
      </c>
      <c r="K511" s="44" t="n">
        <v>52</v>
      </c>
      <c r="L511" s="14">
        <f>IFERROR(K511/E511,"")</f>
        <v/>
      </c>
      <c r="M511" s="44" t="n">
        <v>1</v>
      </c>
      <c r="N511" s="15">
        <f>IFERROR(G511-I511,"")</f>
        <v/>
      </c>
      <c r="O511" s="43" t="inlineStr">
        <is>
          <t>08/07/2026</t>
        </is>
      </c>
      <c r="P511" s="16">
        <f>IF(SUMIFS('2. Utility Breakdown'!$T$6:$T$2000,'2. Utility Breakdown'!$A$6:$A$2000,$A511,'2. Utility Breakdown'!$G$6:$G$2000,"Y")=0,"",IFERROR(SUMIFS('2. Utility Breakdown'!$T$6:$T$2000,'2. Utility Breakdown'!$A$6:$A$2000,$A511,'2. Utility Breakdown'!$G$6:$G$2000,"Y")/INDEX('Property List'!$B$6:$B$35,MATCH($A511,'Property List'!$A$6:$A$35,0)),""))</f>
        <v/>
      </c>
      <c r="Q511" s="12" t="n">
        <v>69.12</v>
      </c>
      <c r="R511" s="15">
        <f>IF(OR(P511="",Q511=""),"",P511-Q511)</f>
        <v/>
      </c>
      <c r="S511" s="17" t="n"/>
    </row>
    <row r="512">
      <c r="A512" s="43" t="inlineStr">
        <is>
          <t>Brickyard Flats</t>
        </is>
      </c>
      <c r="B512" s="43" t="inlineStr">
        <is>
          <t>Speedway, IN</t>
        </is>
      </c>
      <c r="C512" s="43" t="inlineStr">
        <is>
          <t>N</t>
        </is>
      </c>
      <c r="D512" s="43" t="inlineStr">
        <is>
          <t>E1-R</t>
        </is>
      </c>
      <c r="E512" s="44" t="n">
        <v>1</v>
      </c>
      <c r="F512" s="44" t="n">
        <v>450</v>
      </c>
      <c r="G512" s="12" t="n">
        <v>839</v>
      </c>
      <c r="H512" s="13">
        <f>IFERROR(G512/F512,"")</f>
        <v/>
      </c>
      <c r="I512" s="12" t="n">
        <v>735</v>
      </c>
      <c r="J512" s="13">
        <f>IFERROR(I512/F512,"")</f>
        <v/>
      </c>
      <c r="K512" s="44" t="n">
        <v>1</v>
      </c>
      <c r="L512" s="14">
        <f>IFERROR(K512/E512,"")</f>
        <v/>
      </c>
      <c r="M512" s="44" t="n">
        <v>1</v>
      </c>
      <c r="N512" s="15">
        <f>IFERROR(G512-I512,"")</f>
        <v/>
      </c>
      <c r="O512" s="43" t="inlineStr">
        <is>
          <t>08/07/2026</t>
        </is>
      </c>
      <c r="P512" s="16">
        <f>IF(SUMIFS('2. Utility Breakdown'!$T$6:$T$2000,'2. Utility Breakdown'!$A$6:$A$2000,$A512,'2. Utility Breakdown'!$G$6:$G$2000,"Y")=0,"",IFERROR(SUMIFS('2. Utility Breakdown'!$T$6:$T$2000,'2. Utility Breakdown'!$A$6:$A$2000,$A512,'2. Utility Breakdown'!$G$6:$G$2000,"Y")/INDEX('Property List'!$B$6:$B$35,MATCH($A512,'Property List'!$A$6:$A$35,0)),""))</f>
        <v/>
      </c>
      <c r="Q512" s="12" t="n">
        <v>69.12</v>
      </c>
      <c r="R512" s="15">
        <f>IF(OR(P512="",Q512=""),"",P512-Q512)</f>
        <v/>
      </c>
      <c r="S512" s="17" t="n"/>
    </row>
    <row r="513">
      <c r="A513" s="43" t="inlineStr">
        <is>
          <t>Brickyard Flats</t>
        </is>
      </c>
      <c r="B513" s="43" t="inlineStr">
        <is>
          <t>Speedway, IN</t>
        </is>
      </c>
      <c r="C513" s="43" t="inlineStr">
        <is>
          <t>N</t>
        </is>
      </c>
      <c r="D513" s="43" t="inlineStr">
        <is>
          <t>E2-R</t>
        </is>
      </c>
      <c r="E513" s="44" t="n">
        <v>1</v>
      </c>
      <c r="F513" s="44" t="n">
        <v>525</v>
      </c>
      <c r="G513" s="12" t="n">
        <v>954</v>
      </c>
      <c r="H513" s="13">
        <f>IFERROR(G513/F513,"")</f>
        <v/>
      </c>
      <c r="I513" s="12" t="n">
        <v>671</v>
      </c>
      <c r="J513" s="13">
        <f>IFERROR(I513/F513,"")</f>
        <v/>
      </c>
      <c r="K513" s="44" t="n">
        <v>1</v>
      </c>
      <c r="L513" s="14">
        <f>IFERROR(K513/E513,"")</f>
        <v/>
      </c>
      <c r="M513" s="44" t="n">
        <v>0</v>
      </c>
      <c r="N513" s="15">
        <f>IFERROR(G513-I513,"")</f>
        <v/>
      </c>
      <c r="O513" s="43" t="inlineStr">
        <is>
          <t>08/07/2026</t>
        </is>
      </c>
      <c r="P513" s="16">
        <f>IF(SUMIFS('2. Utility Breakdown'!$T$6:$T$2000,'2. Utility Breakdown'!$A$6:$A$2000,$A513,'2. Utility Breakdown'!$G$6:$G$2000,"Y")=0,"",IFERROR(SUMIFS('2. Utility Breakdown'!$T$6:$T$2000,'2. Utility Breakdown'!$A$6:$A$2000,$A513,'2. Utility Breakdown'!$G$6:$G$2000,"Y")/INDEX('Property List'!$B$6:$B$35,MATCH($A513,'Property List'!$A$6:$A$35,0)),""))</f>
        <v/>
      </c>
      <c r="Q513" s="12" t="n">
        <v>69.12</v>
      </c>
      <c r="R513" s="15">
        <f>IF(OR(P513="",Q513=""),"",P513-Q513)</f>
        <v/>
      </c>
      <c r="S513" s="17" t="n"/>
    </row>
    <row r="514">
      <c r="A514" s="43" t="inlineStr">
        <is>
          <t>Brickyard Flats</t>
        </is>
      </c>
      <c r="B514" s="43" t="inlineStr">
        <is>
          <t>Speedway, IN</t>
        </is>
      </c>
      <c r="C514" s="43" t="inlineStr">
        <is>
          <t>N</t>
        </is>
      </c>
      <c r="D514" s="43" t="inlineStr">
        <is>
          <t>A4</t>
        </is>
      </c>
      <c r="E514" s="44" t="n">
        <v>1</v>
      </c>
      <c r="F514" s="44" t="n">
        <v>931</v>
      </c>
      <c r="G514" s="12" t="n">
        <v>1036</v>
      </c>
      <c r="H514" s="13">
        <f>IFERROR(G514/F514,"")</f>
        <v/>
      </c>
      <c r="I514" s="12" t="n">
        <v>932</v>
      </c>
      <c r="J514" s="13">
        <f>IFERROR(I514/F514,"")</f>
        <v/>
      </c>
      <c r="K514" s="44" t="n">
        <v>1</v>
      </c>
      <c r="L514" s="14">
        <f>IFERROR(K514/E514,"")</f>
        <v/>
      </c>
      <c r="M514" s="44" t="n">
        <v>0</v>
      </c>
      <c r="N514" s="15">
        <f>IFERROR(G514-I514,"")</f>
        <v/>
      </c>
      <c r="O514" s="43" t="inlineStr">
        <is>
          <t>08/07/2026</t>
        </is>
      </c>
      <c r="P514" s="16">
        <f>IF(SUMIFS('2. Utility Breakdown'!$T$6:$T$2000,'2. Utility Breakdown'!$A$6:$A$2000,$A514,'2. Utility Breakdown'!$G$6:$G$2000,"Y")=0,"",IFERROR(SUMIFS('2. Utility Breakdown'!$T$6:$T$2000,'2. Utility Breakdown'!$A$6:$A$2000,$A514,'2. Utility Breakdown'!$G$6:$G$2000,"Y")/INDEX('Property List'!$B$6:$B$35,MATCH($A514,'Property List'!$A$6:$A$35,0)),""))</f>
        <v/>
      </c>
      <c r="Q514" s="12" t="n">
        <v>69.12</v>
      </c>
      <c r="R514" s="15">
        <f>IF(OR(P514="",Q514=""),"",P514-Q514)</f>
        <v/>
      </c>
      <c r="S514" s="17" t="n"/>
    </row>
    <row r="515">
      <c r="A515" s="43" t="inlineStr">
        <is>
          <t>Brickyard Flats</t>
        </is>
      </c>
      <c r="B515" s="43" t="inlineStr">
        <is>
          <t>Speedway, IN</t>
        </is>
      </c>
      <c r="C515" s="43" t="inlineStr">
        <is>
          <t>N</t>
        </is>
      </c>
      <c r="D515" s="43" t="inlineStr">
        <is>
          <t>A4-PR</t>
        </is>
      </c>
      <c r="E515" s="44" t="n">
        <v>1</v>
      </c>
      <c r="F515" s="44" t="n">
        <v>931</v>
      </c>
      <c r="G515" s="12" t="n">
        <v>1066</v>
      </c>
      <c r="H515" s="13">
        <f>IFERROR(G515/F515,"")</f>
        <v/>
      </c>
      <c r="I515" s="12" t="n">
        <v>0</v>
      </c>
      <c r="J515" s="13">
        <f>IFERROR(I515/F515,"")</f>
        <v/>
      </c>
      <c r="K515" s="44" t="n">
        <v>1</v>
      </c>
      <c r="L515" s="14">
        <f>IFERROR(K515/E515,"")</f>
        <v/>
      </c>
      <c r="M515" s="44" t="n">
        <v>1</v>
      </c>
      <c r="N515" s="15">
        <f>IFERROR(G515-I515,"")</f>
        <v/>
      </c>
      <c r="O515" s="43" t="inlineStr">
        <is>
          <t>08/07/2026</t>
        </is>
      </c>
      <c r="P515" s="16">
        <f>IF(SUMIFS('2. Utility Breakdown'!$T$6:$T$2000,'2. Utility Breakdown'!$A$6:$A$2000,$A515,'2. Utility Breakdown'!$G$6:$G$2000,"Y")=0,"",IFERROR(SUMIFS('2. Utility Breakdown'!$T$6:$T$2000,'2. Utility Breakdown'!$A$6:$A$2000,$A515,'2. Utility Breakdown'!$G$6:$G$2000,"Y")/INDEX('Property List'!$B$6:$B$35,MATCH($A515,'Property List'!$A$6:$A$35,0)),""))</f>
        <v/>
      </c>
      <c r="Q515" s="12" t="n">
        <v>69.12</v>
      </c>
      <c r="R515" s="15">
        <f>IF(OR(P515="",Q515=""),"",P515-Q515)</f>
        <v/>
      </c>
      <c r="S515" s="17" t="n"/>
    </row>
    <row r="516">
      <c r="A516" s="43" t="inlineStr">
        <is>
          <t>Brickyard Flats</t>
        </is>
      </c>
      <c r="B516" s="43" t="inlineStr">
        <is>
          <t>Speedway, IN</t>
        </is>
      </c>
      <c r="C516" s="43" t="inlineStr">
        <is>
          <t>N</t>
        </is>
      </c>
      <c r="D516" s="43" t="inlineStr">
        <is>
          <t>A4-R</t>
        </is>
      </c>
      <c r="E516" s="44" t="n">
        <v>3</v>
      </c>
      <c r="F516" s="44" t="n">
        <v>931</v>
      </c>
      <c r="G516" s="12" t="n">
        <v>1101</v>
      </c>
      <c r="H516" s="13">
        <f>IFERROR(G516/F516,"")</f>
        <v/>
      </c>
      <c r="I516" s="12" t="n">
        <v>886</v>
      </c>
      <c r="J516" s="13">
        <f>IFERROR(I516/F516,"")</f>
        <v/>
      </c>
      <c r="K516" s="44" t="n">
        <v>3</v>
      </c>
      <c r="L516" s="14">
        <f>IFERROR(K516/E516,"")</f>
        <v/>
      </c>
      <c r="M516" s="44" t="n">
        <v>0</v>
      </c>
      <c r="N516" s="15">
        <f>IFERROR(G516-I516,"")</f>
        <v/>
      </c>
      <c r="O516" s="43" t="inlineStr">
        <is>
          <t>08/07/2026</t>
        </is>
      </c>
      <c r="P516" s="16">
        <f>IF(SUMIFS('2. Utility Breakdown'!$T$6:$T$2000,'2. Utility Breakdown'!$A$6:$A$2000,$A516,'2. Utility Breakdown'!$G$6:$G$2000,"Y")=0,"",IFERROR(SUMIFS('2. Utility Breakdown'!$T$6:$T$2000,'2. Utility Breakdown'!$A$6:$A$2000,$A516,'2. Utility Breakdown'!$G$6:$G$2000,"Y")/INDEX('Property List'!$B$6:$B$35,MATCH($A516,'Property List'!$A$6:$A$35,0)),""))</f>
        <v/>
      </c>
      <c r="Q516" s="12" t="n">
        <v>69.12</v>
      </c>
      <c r="R516" s="15">
        <f>IF(OR(P516="",Q516=""),"",P516-Q516)</f>
        <v/>
      </c>
      <c r="S516" s="17" t="n"/>
    </row>
    <row r="517">
      <c r="A517" s="43" t="inlineStr">
        <is>
          <t>Brickyard Flats</t>
        </is>
      </c>
      <c r="B517" s="43" t="inlineStr">
        <is>
          <t>Speedway, IN</t>
        </is>
      </c>
      <c r="C517" s="43" t="inlineStr">
        <is>
          <t>N</t>
        </is>
      </c>
      <c r="D517" s="43" t="inlineStr">
        <is>
          <t>B1</t>
        </is>
      </c>
      <c r="E517" s="44" t="n">
        <v>3</v>
      </c>
      <c r="F517" s="44" t="n">
        <v>868</v>
      </c>
      <c r="G517" s="12" t="n">
        <v>1129</v>
      </c>
      <c r="H517" s="13">
        <f>IFERROR(G517/F517,"")</f>
        <v/>
      </c>
      <c r="I517" s="12" t="n">
        <v>625</v>
      </c>
      <c r="J517" s="13">
        <f>IFERROR(I517/F517,"")</f>
        <v/>
      </c>
      <c r="K517" s="44" t="n">
        <v>3</v>
      </c>
      <c r="L517" s="14">
        <f>IFERROR(K517/E517,"")</f>
        <v/>
      </c>
      <c r="M517" s="44" t="n">
        <v>1</v>
      </c>
      <c r="N517" s="15">
        <f>IFERROR(G517-I517,"")</f>
        <v/>
      </c>
      <c r="O517" s="43" t="inlineStr">
        <is>
          <t>08/07/2026</t>
        </is>
      </c>
      <c r="P517" s="16">
        <f>IF(SUMIFS('2. Utility Breakdown'!$T$6:$T$2000,'2. Utility Breakdown'!$A$6:$A$2000,$A517,'2. Utility Breakdown'!$G$6:$G$2000,"Y")=0,"",IFERROR(SUMIFS('2. Utility Breakdown'!$T$6:$T$2000,'2. Utility Breakdown'!$A$6:$A$2000,$A517,'2. Utility Breakdown'!$G$6:$G$2000,"Y")/INDEX('Property List'!$B$6:$B$35,MATCH($A517,'Property List'!$A$6:$A$35,0)),""))</f>
        <v/>
      </c>
      <c r="Q517" s="12" t="n">
        <v>69.12</v>
      </c>
      <c r="R517" s="15">
        <f>IF(OR(P517="",Q517=""),"",P517-Q517)</f>
        <v/>
      </c>
      <c r="S517" s="17" t="n"/>
    </row>
    <row r="518">
      <c r="A518" s="43" t="inlineStr">
        <is>
          <t>Brickyard Flats</t>
        </is>
      </c>
      <c r="B518" s="43" t="inlineStr">
        <is>
          <t>Speedway, IN</t>
        </is>
      </c>
      <c r="C518" s="43" t="inlineStr">
        <is>
          <t>N</t>
        </is>
      </c>
      <c r="D518" s="43" t="inlineStr">
        <is>
          <t>B1-PR</t>
        </is>
      </c>
      <c r="E518" s="44" t="n">
        <v>15</v>
      </c>
      <c r="F518" s="44" t="n">
        <v>868</v>
      </c>
      <c r="G518" s="12" t="n">
        <v>1174.33</v>
      </c>
      <c r="H518" s="13">
        <f>IFERROR(G518/F518,"")</f>
        <v/>
      </c>
      <c r="I518" s="12" t="n">
        <v>937.6</v>
      </c>
      <c r="J518" s="13">
        <f>IFERROR(I518/F518,"")</f>
        <v/>
      </c>
      <c r="K518" s="44" t="n">
        <v>15</v>
      </c>
      <c r="L518" s="14">
        <f>IFERROR(K518/E518,"")</f>
        <v/>
      </c>
      <c r="M518" s="44" t="n">
        <v>3</v>
      </c>
      <c r="N518" s="15">
        <f>IFERROR(G518-I518,"")</f>
        <v/>
      </c>
      <c r="O518" s="43" t="inlineStr">
        <is>
          <t>08/07/2026</t>
        </is>
      </c>
      <c r="P518" s="16">
        <f>IF(SUMIFS('2. Utility Breakdown'!$T$6:$T$2000,'2. Utility Breakdown'!$A$6:$A$2000,$A518,'2. Utility Breakdown'!$G$6:$G$2000,"Y")=0,"",IFERROR(SUMIFS('2. Utility Breakdown'!$T$6:$T$2000,'2. Utility Breakdown'!$A$6:$A$2000,$A518,'2. Utility Breakdown'!$G$6:$G$2000,"Y")/INDEX('Property List'!$B$6:$B$35,MATCH($A518,'Property List'!$A$6:$A$35,0)),""))</f>
        <v/>
      </c>
      <c r="Q518" s="12" t="n">
        <v>69.12</v>
      </c>
      <c r="R518" s="15">
        <f>IF(OR(P518="",Q518=""),"",P518-Q518)</f>
        <v/>
      </c>
      <c r="S518" s="17" t="n"/>
    </row>
    <row r="519">
      <c r="A519" s="43" t="inlineStr">
        <is>
          <t>Brickyard Flats</t>
        </is>
      </c>
      <c r="B519" s="43" t="inlineStr">
        <is>
          <t>Speedway, IN</t>
        </is>
      </c>
      <c r="C519" s="43" t="inlineStr">
        <is>
          <t>N</t>
        </is>
      </c>
      <c r="D519" s="43" t="inlineStr">
        <is>
          <t>B1-R</t>
        </is>
      </c>
      <c r="E519" s="44" t="n">
        <v>110</v>
      </c>
      <c r="F519" s="44" t="n">
        <v>868</v>
      </c>
      <c r="G519" s="12" t="n">
        <v>1206.41</v>
      </c>
      <c r="H519" s="13">
        <f>IFERROR(G519/F519,"")</f>
        <v/>
      </c>
      <c r="I519" s="12" t="n">
        <v>1038.17</v>
      </c>
      <c r="J519" s="13">
        <f>IFERROR(I519/F519,"")</f>
        <v/>
      </c>
      <c r="K519" s="44" t="n">
        <v>102</v>
      </c>
      <c r="L519" s="14">
        <f>IFERROR(K519/E519,"")</f>
        <v/>
      </c>
      <c r="M519" s="44" t="n">
        <v>11</v>
      </c>
      <c r="N519" s="15">
        <f>IFERROR(G519-I519,"")</f>
        <v/>
      </c>
      <c r="O519" s="43" t="inlineStr">
        <is>
          <t>08/07/2026</t>
        </is>
      </c>
      <c r="P519" s="16">
        <f>IF(SUMIFS('2. Utility Breakdown'!$T$6:$T$2000,'2. Utility Breakdown'!$A$6:$A$2000,$A519,'2. Utility Breakdown'!$G$6:$G$2000,"Y")=0,"",IFERROR(SUMIFS('2. Utility Breakdown'!$T$6:$T$2000,'2. Utility Breakdown'!$A$6:$A$2000,$A519,'2. Utility Breakdown'!$G$6:$G$2000,"Y")/INDEX('Property List'!$B$6:$B$35,MATCH($A519,'Property List'!$A$6:$A$35,0)),""))</f>
        <v/>
      </c>
      <c r="Q519" s="12" t="n">
        <v>69.12</v>
      </c>
      <c r="R519" s="15">
        <f>IF(OR(P519="",Q519=""),"",P519-Q519)</f>
        <v/>
      </c>
      <c r="S519" s="17" t="n"/>
    </row>
    <row r="520">
      <c r="A520" s="43" t="inlineStr">
        <is>
          <t>Brickyard Flats</t>
        </is>
      </c>
      <c r="B520" s="43" t="inlineStr">
        <is>
          <t>Speedway, IN</t>
        </is>
      </c>
      <c r="C520" s="43" t="inlineStr">
        <is>
          <t>N</t>
        </is>
      </c>
      <c r="D520" s="43" t="inlineStr">
        <is>
          <t>B2-PR</t>
        </is>
      </c>
      <c r="E520" s="44" t="n">
        <v>1</v>
      </c>
      <c r="F520" s="44" t="n">
        <v>1002</v>
      </c>
      <c r="G520" s="12" t="n">
        <v>1274</v>
      </c>
      <c r="H520" s="13">
        <f>IFERROR(G520/F520,"")</f>
        <v/>
      </c>
      <c r="I520" s="12" t="n">
        <v>858</v>
      </c>
      <c r="J520" s="13">
        <f>IFERROR(I520/F520,"")</f>
        <v/>
      </c>
      <c r="K520" s="44" t="n">
        <v>1</v>
      </c>
      <c r="L520" s="14">
        <f>IFERROR(K520/E520,"")</f>
        <v/>
      </c>
      <c r="M520" s="44" t="n">
        <v>0</v>
      </c>
      <c r="N520" s="15">
        <f>IFERROR(G520-I520,"")</f>
        <v/>
      </c>
      <c r="O520" s="43" t="inlineStr">
        <is>
          <t>08/07/2026</t>
        </is>
      </c>
      <c r="P520" s="16">
        <f>IF(SUMIFS('2. Utility Breakdown'!$T$6:$T$2000,'2. Utility Breakdown'!$A$6:$A$2000,$A520,'2. Utility Breakdown'!$G$6:$G$2000,"Y")=0,"",IFERROR(SUMIFS('2. Utility Breakdown'!$T$6:$T$2000,'2. Utility Breakdown'!$A$6:$A$2000,$A520,'2. Utility Breakdown'!$G$6:$G$2000,"Y")/INDEX('Property List'!$B$6:$B$35,MATCH($A520,'Property List'!$A$6:$A$35,0)),""))</f>
        <v/>
      </c>
      <c r="Q520" s="12" t="n">
        <v>69.12</v>
      </c>
      <c r="R520" s="15">
        <f>IF(OR(P520="",Q520=""),"",P520-Q520)</f>
        <v/>
      </c>
      <c r="S520" s="17" t="n"/>
    </row>
    <row r="521">
      <c r="A521" s="43" t="inlineStr">
        <is>
          <t>Brickyard Flats</t>
        </is>
      </c>
      <c r="B521" s="43" t="inlineStr">
        <is>
          <t>Speedway, IN</t>
        </is>
      </c>
      <c r="C521" s="43" t="inlineStr">
        <is>
          <t>N</t>
        </is>
      </c>
      <c r="D521" s="43" t="inlineStr">
        <is>
          <t>B2-R</t>
        </is>
      </c>
      <c r="E521" s="44" t="n">
        <v>32</v>
      </c>
      <c r="F521" s="44" t="n">
        <v>1002</v>
      </c>
      <c r="G521" s="12" t="n">
        <v>1207.44</v>
      </c>
      <c r="H521" s="13">
        <f>IFERROR(G521/F521,"")</f>
        <v/>
      </c>
      <c r="I521" s="12" t="n">
        <v>1032</v>
      </c>
      <c r="J521" s="13">
        <f>IFERROR(I521/F521,"")</f>
        <v/>
      </c>
      <c r="K521" s="44" t="n">
        <v>24</v>
      </c>
      <c r="L521" s="14">
        <f>IFERROR(K521/E521,"")</f>
        <v/>
      </c>
      <c r="M521" s="44" t="n">
        <v>7</v>
      </c>
      <c r="N521" s="15">
        <f>IFERROR(G521-I521,"")</f>
        <v/>
      </c>
      <c r="O521" s="43" t="inlineStr">
        <is>
          <t>08/07/2026</t>
        </is>
      </c>
      <c r="P521" s="16">
        <f>IF(SUMIFS('2. Utility Breakdown'!$T$6:$T$2000,'2. Utility Breakdown'!$A$6:$A$2000,$A521,'2. Utility Breakdown'!$G$6:$G$2000,"Y")=0,"",IFERROR(SUMIFS('2. Utility Breakdown'!$T$6:$T$2000,'2. Utility Breakdown'!$A$6:$A$2000,$A521,'2. Utility Breakdown'!$G$6:$G$2000,"Y")/INDEX('Property List'!$B$6:$B$35,MATCH($A521,'Property List'!$A$6:$A$35,0)),""))</f>
        <v/>
      </c>
      <c r="Q521" s="12" t="n">
        <v>69.12</v>
      </c>
      <c r="R521" s="15">
        <f>IF(OR(P521="",Q521=""),"",P521-Q521)</f>
        <v/>
      </c>
      <c r="S521" s="17" t="n"/>
    </row>
    <row r="522">
      <c r="A522" s="43" t="inlineStr">
        <is>
          <t>Brickyard Flats</t>
        </is>
      </c>
      <c r="B522" s="43" t="inlineStr">
        <is>
          <t>Speedway, IN</t>
        </is>
      </c>
      <c r="C522" s="43" t="inlineStr">
        <is>
          <t>N</t>
        </is>
      </c>
      <c r="D522" s="43" t="inlineStr">
        <is>
          <t>B3</t>
        </is>
      </c>
      <c r="E522" s="44" t="n">
        <v>1</v>
      </c>
      <c r="F522" s="44" t="n">
        <v>1098</v>
      </c>
      <c r="G522" s="12" t="n">
        <v>1139</v>
      </c>
      <c r="H522" s="13">
        <f>IFERROR(G522/F522,"")</f>
        <v/>
      </c>
      <c r="I522" s="12" t="n">
        <v>1160</v>
      </c>
      <c r="J522" s="13">
        <f>IFERROR(I522/F522,"")</f>
        <v/>
      </c>
      <c r="K522" s="44" t="n">
        <v>1</v>
      </c>
      <c r="L522" s="14">
        <f>IFERROR(K522/E522,"")</f>
        <v/>
      </c>
      <c r="M522" s="44" t="n">
        <v>0</v>
      </c>
      <c r="N522" s="15">
        <f>IFERROR(G522-I522,"")</f>
        <v/>
      </c>
      <c r="O522" s="43" t="inlineStr">
        <is>
          <t>08/07/2026</t>
        </is>
      </c>
      <c r="P522" s="16">
        <f>IF(SUMIFS('2. Utility Breakdown'!$T$6:$T$2000,'2. Utility Breakdown'!$A$6:$A$2000,$A522,'2. Utility Breakdown'!$G$6:$G$2000,"Y")=0,"",IFERROR(SUMIFS('2. Utility Breakdown'!$T$6:$T$2000,'2. Utility Breakdown'!$A$6:$A$2000,$A522,'2. Utility Breakdown'!$G$6:$G$2000,"Y")/INDEX('Property List'!$B$6:$B$35,MATCH($A522,'Property List'!$A$6:$A$35,0)),""))</f>
        <v/>
      </c>
      <c r="Q522" s="12" t="n">
        <v>69.12</v>
      </c>
      <c r="R522" s="15">
        <f>IF(OR(P522="",Q522=""),"",P522-Q522)</f>
        <v/>
      </c>
      <c r="S522" s="17" t="n"/>
    </row>
    <row r="523">
      <c r="A523" s="43" t="inlineStr">
        <is>
          <t>Brickyard Flats</t>
        </is>
      </c>
      <c r="B523" s="43" t="inlineStr">
        <is>
          <t>Speedway, IN</t>
        </is>
      </c>
      <c r="C523" s="43" t="inlineStr">
        <is>
          <t>N</t>
        </is>
      </c>
      <c r="D523" s="43" t="inlineStr">
        <is>
          <t>B3-PR</t>
        </is>
      </c>
      <c r="E523" s="44" t="n">
        <v>3</v>
      </c>
      <c r="F523" s="44" t="n">
        <v>1098</v>
      </c>
      <c r="G523" s="12" t="n">
        <v>1195.67</v>
      </c>
      <c r="H523" s="13">
        <f>IFERROR(G523/F523,"")</f>
        <v/>
      </c>
      <c r="I523" s="12" t="n">
        <v>1074.33</v>
      </c>
      <c r="J523" s="13">
        <f>IFERROR(I523/F523,"")</f>
        <v/>
      </c>
      <c r="K523" s="44" t="n">
        <v>3</v>
      </c>
      <c r="L523" s="14">
        <f>IFERROR(K523/E523,"")</f>
        <v/>
      </c>
      <c r="M523" s="44" t="n">
        <v>0</v>
      </c>
      <c r="N523" s="15">
        <f>IFERROR(G523-I523,"")</f>
        <v/>
      </c>
      <c r="O523" s="43" t="inlineStr">
        <is>
          <t>08/07/2026</t>
        </is>
      </c>
      <c r="P523" s="16">
        <f>IF(SUMIFS('2. Utility Breakdown'!$T$6:$T$2000,'2. Utility Breakdown'!$A$6:$A$2000,$A523,'2. Utility Breakdown'!$G$6:$G$2000,"Y")=0,"",IFERROR(SUMIFS('2. Utility Breakdown'!$T$6:$T$2000,'2. Utility Breakdown'!$A$6:$A$2000,$A523,'2. Utility Breakdown'!$G$6:$G$2000,"Y")/INDEX('Property List'!$B$6:$B$35,MATCH($A523,'Property List'!$A$6:$A$35,0)),""))</f>
        <v/>
      </c>
      <c r="Q523" s="12" t="n">
        <v>69.12</v>
      </c>
      <c r="R523" s="15">
        <f>IF(OR(P523="",Q523=""),"",P523-Q523)</f>
        <v/>
      </c>
      <c r="S523" s="17" t="n"/>
    </row>
    <row r="524">
      <c r="A524" s="43" t="inlineStr">
        <is>
          <t>Brickyard Flats</t>
        </is>
      </c>
      <c r="B524" s="43" t="inlineStr">
        <is>
          <t>Speedway, IN</t>
        </is>
      </c>
      <c r="C524" s="43" t="inlineStr">
        <is>
          <t>N</t>
        </is>
      </c>
      <c r="D524" s="43" t="inlineStr">
        <is>
          <t>B3-R</t>
        </is>
      </c>
      <c r="E524" s="44" t="n">
        <v>68</v>
      </c>
      <c r="F524" s="44" t="n">
        <v>1098</v>
      </c>
      <c r="G524" s="12" t="n">
        <v>1265.32</v>
      </c>
      <c r="H524" s="13">
        <f>IFERROR(G524/F524,"")</f>
        <v/>
      </c>
      <c r="I524" s="12" t="n">
        <v>1159.84</v>
      </c>
      <c r="J524" s="13">
        <f>IFERROR(I524/F524,"")</f>
        <v/>
      </c>
      <c r="K524" s="44" t="n">
        <v>61</v>
      </c>
      <c r="L524" s="14">
        <f>IFERROR(K524/E524,"")</f>
        <v/>
      </c>
      <c r="M524" s="44" t="n">
        <v>8</v>
      </c>
      <c r="N524" s="15">
        <f>IFERROR(G524-I524,"")</f>
        <v/>
      </c>
      <c r="O524" s="43" t="inlineStr">
        <is>
          <t>08/07/2026</t>
        </is>
      </c>
      <c r="P524" s="16">
        <f>IF(SUMIFS('2. Utility Breakdown'!$T$6:$T$2000,'2. Utility Breakdown'!$A$6:$A$2000,$A524,'2. Utility Breakdown'!$G$6:$G$2000,"Y")=0,"",IFERROR(SUMIFS('2. Utility Breakdown'!$T$6:$T$2000,'2. Utility Breakdown'!$A$6:$A$2000,$A524,'2. Utility Breakdown'!$G$6:$G$2000,"Y")/INDEX('Property List'!$B$6:$B$35,MATCH($A524,'Property List'!$A$6:$A$35,0)),""))</f>
        <v/>
      </c>
      <c r="Q524" s="12" t="n">
        <v>69.12</v>
      </c>
      <c r="R524" s="15">
        <f>IF(OR(P524="",Q524=""),"",P524-Q524)</f>
        <v/>
      </c>
      <c r="S524" s="17" t="n"/>
    </row>
    <row r="525">
      <c r="A525" s="9" t="inlineStr">
        <is>
          <t>Brickyard Flats</t>
        </is>
      </c>
      <c r="B525" s="11" t="n"/>
      <c r="C525" s="11" t="n"/>
      <c r="D525" s="9" t="inlineStr">
        <is>
          <t>Property Total</t>
        </is>
      </c>
      <c r="E525" s="10">
        <f>SUM(E500:E524)</f>
        <v/>
      </c>
      <c r="F525" s="10">
        <f>IFERROR(SUMPRODUCT(E500:E524,F500:F524)/E525,"")</f>
        <v/>
      </c>
      <c r="G525" s="18">
        <f>IFERROR(SUMPRODUCT(E500:E524,G500:G524)/E525,"")</f>
        <v/>
      </c>
      <c r="H525" s="19">
        <f>IFERROR(G525/F525,"")</f>
        <v/>
      </c>
      <c r="I525" s="18">
        <f>IFERROR(SUMPRODUCT(E500:E524,I500:I524)/E525,"")</f>
        <v/>
      </c>
      <c r="J525" s="19">
        <f>IFERROR(I525/F525,"")</f>
        <v/>
      </c>
      <c r="K525" s="10">
        <f>SUM(K500:K524)</f>
        <v/>
      </c>
      <c r="L525" s="20">
        <f>IFERROR(K525/E525,"")</f>
        <v/>
      </c>
      <c r="M525" s="10">
        <f>SUM(M500:M524)</f>
        <v/>
      </c>
      <c r="N525" s="18">
        <f>IFERROR(G525-I525,"")</f>
        <v/>
      </c>
      <c r="O525" s="11" t="n"/>
      <c r="P525" s="21">
        <f>P524</f>
        <v/>
      </c>
      <c r="Q525" s="21">
        <f>Q524</f>
        <v/>
      </c>
      <c r="R525" s="18">
        <f>IF(OR(P525="",Q525=""),"",P525-Q525)</f>
        <v/>
      </c>
      <c r="S525" s="11" t="n"/>
    </row>
    <row r="526">
      <c r="A526" s="43" t="inlineStr">
        <is>
          <t>The Legend at Speedway</t>
        </is>
      </c>
      <c r="B526" s="43" t="inlineStr">
        <is>
          <t>Speedway, IN</t>
        </is>
      </c>
      <c r="C526" s="43" t="inlineStr">
        <is>
          <t>N</t>
        </is>
      </c>
      <c r="D526" s="43" t="inlineStr">
        <is>
          <t>A1</t>
        </is>
      </c>
      <c r="E526" s="44" t="n">
        <v>16</v>
      </c>
      <c r="F526" s="44" t="n">
        <v>571</v>
      </c>
      <c r="G526" s="12" t="n">
        <v>891.88</v>
      </c>
      <c r="H526" s="13">
        <f>IFERROR(G526/F526,"")</f>
        <v/>
      </c>
      <c r="I526" s="12" t="n">
        <v>842.51</v>
      </c>
      <c r="J526" s="13">
        <f>IFERROR(I526/F526,"")</f>
        <v/>
      </c>
      <c r="K526" s="44" t="n">
        <v>14</v>
      </c>
      <c r="L526" s="14">
        <f>IFERROR(K526/E526,"")</f>
        <v/>
      </c>
      <c r="M526" s="44" t="n">
        <v>0</v>
      </c>
      <c r="N526" s="15">
        <f>IFERROR(G526-I526,"")</f>
        <v/>
      </c>
      <c r="O526" s="43" t="inlineStr">
        <is>
          <t>08/07/2026</t>
        </is>
      </c>
      <c r="P526" s="16">
        <f>IF(SUMIFS('2. Utility Breakdown'!$T$6:$T$2000,'2. Utility Breakdown'!$A$6:$A$2000,$A526,'2. Utility Breakdown'!$G$6:$G$2000,"Y")=0,"",IFERROR(SUMIFS('2. Utility Breakdown'!$T$6:$T$2000,'2. Utility Breakdown'!$A$6:$A$2000,$A526,'2. Utility Breakdown'!$G$6:$G$2000,"Y")/INDEX('Property List'!$B$6:$B$35,MATCH($A526,'Property List'!$A$6:$A$35,0)),""))</f>
        <v/>
      </c>
      <c r="Q526" s="12" t="n">
        <v>63.75</v>
      </c>
      <c r="R526" s="15">
        <f>IF(OR(P526="",Q526=""),"",P526-Q526)</f>
        <v/>
      </c>
      <c r="S526" s="17" t="n"/>
    </row>
    <row r="527">
      <c r="A527" s="43" t="inlineStr">
        <is>
          <t>The Legend at Speedway</t>
        </is>
      </c>
      <c r="B527" s="43" t="inlineStr">
        <is>
          <t>Speedway, IN</t>
        </is>
      </c>
      <c r="C527" s="43" t="inlineStr">
        <is>
          <t>N</t>
        </is>
      </c>
      <c r="D527" s="43" t="inlineStr">
        <is>
          <t>A1-PR</t>
        </is>
      </c>
      <c r="E527" s="44" t="n">
        <v>84</v>
      </c>
      <c r="F527" s="44" t="n">
        <v>571</v>
      </c>
      <c r="G527" s="12" t="n">
        <v>908.24</v>
      </c>
      <c r="H527" s="13">
        <f>IFERROR(G527/F527,"")</f>
        <v/>
      </c>
      <c r="I527" s="12" t="n">
        <v>834.47</v>
      </c>
      <c r="J527" s="13">
        <f>IFERROR(I527/F527,"")</f>
        <v/>
      </c>
      <c r="K527" s="44" t="n">
        <v>79</v>
      </c>
      <c r="L527" s="14">
        <f>IFERROR(K527/E527,"")</f>
        <v/>
      </c>
      <c r="M527" s="44" t="n">
        <v>9</v>
      </c>
      <c r="N527" s="15">
        <f>IFERROR(G527-I527,"")</f>
        <v/>
      </c>
      <c r="O527" s="43" t="inlineStr">
        <is>
          <t>08/07/2026</t>
        </is>
      </c>
      <c r="P527" s="16">
        <f>IF(SUMIFS('2. Utility Breakdown'!$T$6:$T$2000,'2. Utility Breakdown'!$A$6:$A$2000,$A527,'2. Utility Breakdown'!$G$6:$G$2000,"Y")=0,"",IFERROR(SUMIFS('2. Utility Breakdown'!$T$6:$T$2000,'2. Utility Breakdown'!$A$6:$A$2000,$A527,'2. Utility Breakdown'!$G$6:$G$2000,"Y")/INDEX('Property List'!$B$6:$B$35,MATCH($A527,'Property List'!$A$6:$A$35,0)),""))</f>
        <v/>
      </c>
      <c r="Q527" s="12" t="n">
        <v>63.75</v>
      </c>
      <c r="R527" s="15">
        <f>IF(OR(P527="",Q527=""),"",P527-Q527)</f>
        <v/>
      </c>
      <c r="S527" s="17" t="n"/>
    </row>
    <row r="528">
      <c r="A528" s="43" t="inlineStr">
        <is>
          <t>The Legend at Speedway</t>
        </is>
      </c>
      <c r="B528" s="43" t="inlineStr">
        <is>
          <t>Speedway, IN</t>
        </is>
      </c>
      <c r="C528" s="43" t="inlineStr">
        <is>
          <t>N</t>
        </is>
      </c>
      <c r="D528" s="43" t="inlineStr">
        <is>
          <t>A1-R</t>
        </is>
      </c>
      <c r="E528" s="44" t="n">
        <v>116</v>
      </c>
      <c r="F528" s="44" t="n">
        <v>571</v>
      </c>
      <c r="G528" s="12" t="n">
        <v>938.14</v>
      </c>
      <c r="H528" s="13">
        <f>IFERROR(G528/F528,"")</f>
        <v/>
      </c>
      <c r="I528" s="12" t="n">
        <v>850.37</v>
      </c>
      <c r="J528" s="13">
        <f>IFERROR(I528/F528,"")</f>
        <v/>
      </c>
      <c r="K528" s="44" t="n">
        <v>113</v>
      </c>
      <c r="L528" s="14">
        <f>IFERROR(K528/E528,"")</f>
        <v/>
      </c>
      <c r="M528" s="44" t="n">
        <v>11</v>
      </c>
      <c r="N528" s="15">
        <f>IFERROR(G528-I528,"")</f>
        <v/>
      </c>
      <c r="O528" s="43" t="inlineStr">
        <is>
          <t>08/07/2026</t>
        </is>
      </c>
      <c r="P528" s="16">
        <f>IF(SUMIFS('2. Utility Breakdown'!$T$6:$T$2000,'2. Utility Breakdown'!$A$6:$A$2000,$A528,'2. Utility Breakdown'!$G$6:$G$2000,"Y")=0,"",IFERROR(SUMIFS('2. Utility Breakdown'!$T$6:$T$2000,'2. Utility Breakdown'!$A$6:$A$2000,$A528,'2. Utility Breakdown'!$G$6:$G$2000,"Y")/INDEX('Property List'!$B$6:$B$35,MATCH($A528,'Property List'!$A$6:$A$35,0)),""))</f>
        <v/>
      </c>
      <c r="Q528" s="12" t="n">
        <v>63.75</v>
      </c>
      <c r="R528" s="15">
        <f>IF(OR(P528="",Q528=""),"",P528-Q528)</f>
        <v/>
      </c>
      <c r="S528" s="17" t="n"/>
    </row>
    <row r="529">
      <c r="A529" s="43" t="inlineStr">
        <is>
          <t>The Legend at Speedway</t>
        </is>
      </c>
      <c r="B529" s="43" t="inlineStr">
        <is>
          <t>Speedway, IN</t>
        </is>
      </c>
      <c r="C529" s="43" t="inlineStr">
        <is>
          <t>N</t>
        </is>
      </c>
      <c r="D529" s="43" t="inlineStr">
        <is>
          <t>A2-R</t>
        </is>
      </c>
      <c r="E529" s="44" t="n">
        <v>1</v>
      </c>
      <c r="F529" s="44" t="n">
        <v>780</v>
      </c>
      <c r="G529" s="12" t="n">
        <v>1000</v>
      </c>
      <c r="H529" s="13">
        <f>IFERROR(G529/F529,"")</f>
        <v/>
      </c>
      <c r="I529" s="12" t="n">
        <v>841</v>
      </c>
      <c r="J529" s="13">
        <f>IFERROR(I529/F529,"")</f>
        <v/>
      </c>
      <c r="K529" s="44" t="n">
        <v>1</v>
      </c>
      <c r="L529" s="14">
        <f>IFERROR(K529/E529,"")</f>
        <v/>
      </c>
      <c r="M529" s="44" t="n">
        <v>0</v>
      </c>
      <c r="N529" s="15">
        <f>IFERROR(G529-I529,"")</f>
        <v/>
      </c>
      <c r="O529" s="43" t="inlineStr">
        <is>
          <t>08/07/2026</t>
        </is>
      </c>
      <c r="P529" s="16">
        <f>IF(SUMIFS('2. Utility Breakdown'!$T$6:$T$2000,'2. Utility Breakdown'!$A$6:$A$2000,$A529,'2. Utility Breakdown'!$G$6:$G$2000,"Y")=0,"",IFERROR(SUMIFS('2. Utility Breakdown'!$T$6:$T$2000,'2. Utility Breakdown'!$A$6:$A$2000,$A529,'2. Utility Breakdown'!$G$6:$G$2000,"Y")/INDEX('Property List'!$B$6:$B$35,MATCH($A529,'Property List'!$A$6:$A$35,0)),""))</f>
        <v/>
      </c>
      <c r="Q529" s="12" t="n">
        <v>63.75</v>
      </c>
      <c r="R529" s="15">
        <f>IF(OR(P529="",Q529=""),"",P529-Q529)</f>
        <v/>
      </c>
      <c r="S529" s="17" t="n"/>
    </row>
    <row r="530">
      <c r="A530" s="43" t="inlineStr">
        <is>
          <t>The Legend at Speedway</t>
        </is>
      </c>
      <c r="B530" s="43" t="inlineStr">
        <is>
          <t>Speedway, IN</t>
        </is>
      </c>
      <c r="C530" s="43" t="inlineStr">
        <is>
          <t>N</t>
        </is>
      </c>
      <c r="D530" s="43" t="inlineStr">
        <is>
          <t>B1</t>
        </is>
      </c>
      <c r="E530" s="44" t="n">
        <v>30</v>
      </c>
      <c r="F530" s="44" t="n">
        <v>740</v>
      </c>
      <c r="G530" s="12" t="n">
        <v>1123.33</v>
      </c>
      <c r="H530" s="13">
        <f>IFERROR(G530/F530,"")</f>
        <v/>
      </c>
      <c r="I530" s="12" t="n">
        <v>961.72</v>
      </c>
      <c r="J530" s="13">
        <f>IFERROR(I530/F530,"")</f>
        <v/>
      </c>
      <c r="K530" s="44" t="n">
        <v>28</v>
      </c>
      <c r="L530" s="14">
        <f>IFERROR(K530/E530,"")</f>
        <v/>
      </c>
      <c r="M530" s="44" t="n">
        <v>2</v>
      </c>
      <c r="N530" s="15">
        <f>IFERROR(G530-I530,"")</f>
        <v/>
      </c>
      <c r="O530" s="43" t="inlineStr">
        <is>
          <t>08/07/2026</t>
        </is>
      </c>
      <c r="P530" s="16">
        <f>IF(SUMIFS('2. Utility Breakdown'!$T$6:$T$2000,'2. Utility Breakdown'!$A$6:$A$2000,$A530,'2. Utility Breakdown'!$G$6:$G$2000,"Y")=0,"",IFERROR(SUMIFS('2. Utility Breakdown'!$T$6:$T$2000,'2. Utility Breakdown'!$A$6:$A$2000,$A530,'2. Utility Breakdown'!$G$6:$G$2000,"Y")/INDEX('Property List'!$B$6:$B$35,MATCH($A530,'Property List'!$A$6:$A$35,0)),""))</f>
        <v/>
      </c>
      <c r="Q530" s="12" t="n">
        <v>63.75</v>
      </c>
      <c r="R530" s="15">
        <f>IF(OR(P530="",Q530=""),"",P530-Q530)</f>
        <v/>
      </c>
      <c r="S530" s="17" t="n"/>
    </row>
    <row r="531">
      <c r="A531" s="43" t="inlineStr">
        <is>
          <t>The Legend at Speedway</t>
        </is>
      </c>
      <c r="B531" s="43" t="inlineStr">
        <is>
          <t>Speedway, IN</t>
        </is>
      </c>
      <c r="C531" s="43" t="inlineStr">
        <is>
          <t>N</t>
        </is>
      </c>
      <c r="D531" s="43" t="inlineStr">
        <is>
          <t>B1-PR</t>
        </is>
      </c>
      <c r="E531" s="44" t="n">
        <v>142</v>
      </c>
      <c r="F531" s="44" t="n">
        <v>740</v>
      </c>
      <c r="G531" s="12" t="n">
        <v>1119.42</v>
      </c>
      <c r="H531" s="13">
        <f>IFERROR(G531/F531,"")</f>
        <v/>
      </c>
      <c r="I531" s="12" t="n">
        <v>962.47</v>
      </c>
      <c r="J531" s="13">
        <f>IFERROR(I531/F531,"")</f>
        <v/>
      </c>
      <c r="K531" s="44" t="n">
        <v>121</v>
      </c>
      <c r="L531" s="14">
        <f>IFERROR(K531/E531,"")</f>
        <v/>
      </c>
      <c r="M531" s="44" t="n">
        <v>33</v>
      </c>
      <c r="N531" s="15">
        <f>IFERROR(G531-I531,"")</f>
        <v/>
      </c>
      <c r="O531" s="43" t="inlineStr">
        <is>
          <t>08/07/2026</t>
        </is>
      </c>
      <c r="P531" s="16">
        <f>IF(SUMIFS('2. Utility Breakdown'!$T$6:$T$2000,'2. Utility Breakdown'!$A$6:$A$2000,$A531,'2. Utility Breakdown'!$G$6:$G$2000,"Y")=0,"",IFERROR(SUMIFS('2. Utility Breakdown'!$T$6:$T$2000,'2. Utility Breakdown'!$A$6:$A$2000,$A531,'2. Utility Breakdown'!$G$6:$G$2000,"Y")/INDEX('Property List'!$B$6:$B$35,MATCH($A531,'Property List'!$A$6:$A$35,0)),""))</f>
        <v/>
      </c>
      <c r="Q531" s="12" t="n">
        <v>63.75</v>
      </c>
      <c r="R531" s="15">
        <f>IF(OR(P531="",Q531=""),"",P531-Q531)</f>
        <v/>
      </c>
      <c r="S531" s="17" t="n"/>
    </row>
    <row r="532">
      <c r="A532" s="43" t="inlineStr">
        <is>
          <t>The Legend at Speedway</t>
        </is>
      </c>
      <c r="B532" s="43" t="inlineStr">
        <is>
          <t>Speedway, IN</t>
        </is>
      </c>
      <c r="C532" s="43" t="inlineStr">
        <is>
          <t>N</t>
        </is>
      </c>
      <c r="D532" s="43" t="inlineStr">
        <is>
          <t>B1-R</t>
        </is>
      </c>
      <c r="E532" s="44" t="n">
        <v>228</v>
      </c>
      <c r="F532" s="44" t="n">
        <v>740</v>
      </c>
      <c r="G532" s="12" t="n">
        <v>1171.5</v>
      </c>
      <c r="H532" s="13">
        <f>IFERROR(G532/F532,"")</f>
        <v/>
      </c>
      <c r="I532" s="12" t="n">
        <v>1020.21</v>
      </c>
      <c r="J532" s="13">
        <f>IFERROR(I532/F532,"")</f>
        <v/>
      </c>
      <c r="K532" s="44" t="n">
        <v>189</v>
      </c>
      <c r="L532" s="14">
        <f>IFERROR(K532/E532,"")</f>
        <v/>
      </c>
      <c r="M532" s="44" t="n">
        <v>46</v>
      </c>
      <c r="N532" s="15">
        <f>IFERROR(G532-I532,"")</f>
        <v/>
      </c>
      <c r="O532" s="43" t="inlineStr">
        <is>
          <t>08/07/2026</t>
        </is>
      </c>
      <c r="P532" s="16">
        <f>IF(SUMIFS('2. Utility Breakdown'!$T$6:$T$2000,'2. Utility Breakdown'!$A$6:$A$2000,$A532,'2. Utility Breakdown'!$G$6:$G$2000,"Y")=0,"",IFERROR(SUMIFS('2. Utility Breakdown'!$T$6:$T$2000,'2. Utility Breakdown'!$A$6:$A$2000,$A532,'2. Utility Breakdown'!$G$6:$G$2000,"Y")/INDEX('Property List'!$B$6:$B$35,MATCH($A532,'Property List'!$A$6:$A$35,0)),""))</f>
        <v/>
      </c>
      <c r="Q532" s="12" t="n">
        <v>63.75</v>
      </c>
      <c r="R532" s="15">
        <f>IF(OR(P532="",Q532=""),"",P532-Q532)</f>
        <v/>
      </c>
      <c r="S532" s="17" t="n"/>
    </row>
    <row r="533">
      <c r="A533" s="43" t="inlineStr">
        <is>
          <t>The Legend at Speedway</t>
        </is>
      </c>
      <c r="B533" s="43" t="inlineStr">
        <is>
          <t>Speedway, IN</t>
        </is>
      </c>
      <c r="C533" s="43" t="inlineStr">
        <is>
          <t>N</t>
        </is>
      </c>
      <c r="D533" s="43" t="inlineStr">
        <is>
          <t>B2</t>
        </is>
      </c>
      <c r="E533" s="44" t="n">
        <v>1</v>
      </c>
      <c r="F533" s="44" t="n">
        <v>850</v>
      </c>
      <c r="G533" s="12" t="n">
        <v>1116</v>
      </c>
      <c r="H533" s="13">
        <f>IFERROR(G533/F533,"")</f>
        <v/>
      </c>
      <c r="I533" s="12" t="n">
        <v>1086</v>
      </c>
      <c r="J533" s="13">
        <f>IFERROR(I533/F533,"")</f>
        <v/>
      </c>
      <c r="K533" s="44" t="n">
        <v>1</v>
      </c>
      <c r="L533" s="14">
        <f>IFERROR(K533/E533,"")</f>
        <v/>
      </c>
      <c r="M533" s="44" t="n">
        <v>0</v>
      </c>
      <c r="N533" s="15">
        <f>IFERROR(G533-I533,"")</f>
        <v/>
      </c>
      <c r="O533" s="43" t="inlineStr">
        <is>
          <t>08/07/2026</t>
        </is>
      </c>
      <c r="P533" s="16">
        <f>IF(SUMIFS('2. Utility Breakdown'!$T$6:$T$2000,'2. Utility Breakdown'!$A$6:$A$2000,$A533,'2. Utility Breakdown'!$G$6:$G$2000,"Y")=0,"",IFERROR(SUMIFS('2. Utility Breakdown'!$T$6:$T$2000,'2. Utility Breakdown'!$A$6:$A$2000,$A533,'2. Utility Breakdown'!$G$6:$G$2000,"Y")/INDEX('Property List'!$B$6:$B$35,MATCH($A533,'Property List'!$A$6:$A$35,0)),""))</f>
        <v/>
      </c>
      <c r="Q533" s="12" t="n">
        <v>63.75</v>
      </c>
      <c r="R533" s="15">
        <f>IF(OR(P533="",Q533=""),"",P533-Q533)</f>
        <v/>
      </c>
      <c r="S533" s="17" t="n"/>
    </row>
    <row r="534">
      <c r="A534" s="43" t="inlineStr">
        <is>
          <t>The Legend at Speedway</t>
        </is>
      </c>
      <c r="B534" s="43" t="inlineStr">
        <is>
          <t>Speedway, IN</t>
        </is>
      </c>
      <c r="C534" s="43" t="inlineStr">
        <is>
          <t>N</t>
        </is>
      </c>
      <c r="D534" s="43" t="inlineStr">
        <is>
          <t>B2-PR</t>
        </is>
      </c>
      <c r="E534" s="44" t="n">
        <v>3</v>
      </c>
      <c r="F534" s="44" t="n">
        <v>850</v>
      </c>
      <c r="G534" s="12" t="n">
        <v>1179.33</v>
      </c>
      <c r="H534" s="13">
        <f>IFERROR(G534/F534,"")</f>
        <v/>
      </c>
      <c r="I534" s="12" t="n">
        <v>1137</v>
      </c>
      <c r="J534" s="13">
        <f>IFERROR(I534/F534,"")</f>
        <v/>
      </c>
      <c r="K534" s="44" t="n">
        <v>3</v>
      </c>
      <c r="L534" s="14">
        <f>IFERROR(K534/E534,"")</f>
        <v/>
      </c>
      <c r="M534" s="44" t="n">
        <v>1</v>
      </c>
      <c r="N534" s="15">
        <f>IFERROR(G534-I534,"")</f>
        <v/>
      </c>
      <c r="O534" s="43" t="inlineStr">
        <is>
          <t>08/07/2026</t>
        </is>
      </c>
      <c r="P534" s="16">
        <f>IF(SUMIFS('2. Utility Breakdown'!$T$6:$T$2000,'2. Utility Breakdown'!$A$6:$A$2000,$A534,'2. Utility Breakdown'!$G$6:$G$2000,"Y")=0,"",IFERROR(SUMIFS('2. Utility Breakdown'!$T$6:$T$2000,'2. Utility Breakdown'!$A$6:$A$2000,$A534,'2. Utility Breakdown'!$G$6:$G$2000,"Y")/INDEX('Property List'!$B$6:$B$35,MATCH($A534,'Property List'!$A$6:$A$35,0)),""))</f>
        <v/>
      </c>
      <c r="Q534" s="12" t="n">
        <v>63.75</v>
      </c>
      <c r="R534" s="15">
        <f>IF(OR(P534="",Q534=""),"",P534-Q534)</f>
        <v/>
      </c>
      <c r="S534" s="17" t="n"/>
    </row>
    <row r="535">
      <c r="A535" s="43" t="inlineStr">
        <is>
          <t>The Legend at Speedway</t>
        </is>
      </c>
      <c r="B535" s="43" t="inlineStr">
        <is>
          <t>Speedway, IN</t>
        </is>
      </c>
      <c r="C535" s="43" t="inlineStr">
        <is>
          <t>N</t>
        </is>
      </c>
      <c r="D535" s="43" t="inlineStr">
        <is>
          <t>B2-R</t>
        </is>
      </c>
      <c r="E535" s="44" t="n">
        <v>8</v>
      </c>
      <c r="F535" s="44" t="n">
        <v>850</v>
      </c>
      <c r="G535" s="12" t="n">
        <v>1271.5</v>
      </c>
      <c r="H535" s="13">
        <f>IFERROR(G535/F535,"")</f>
        <v/>
      </c>
      <c r="I535" s="12" t="n">
        <v>1125.43</v>
      </c>
      <c r="J535" s="13">
        <f>IFERROR(I535/F535,"")</f>
        <v/>
      </c>
      <c r="K535" s="44" t="n">
        <v>7</v>
      </c>
      <c r="L535" s="14">
        <f>IFERROR(K535/E535,"")</f>
        <v/>
      </c>
      <c r="M535" s="44" t="n">
        <v>0</v>
      </c>
      <c r="N535" s="15">
        <f>IFERROR(G535-I535,"")</f>
        <v/>
      </c>
      <c r="O535" s="43" t="inlineStr">
        <is>
          <t>08/07/2026</t>
        </is>
      </c>
      <c r="P535" s="16">
        <f>IF(SUMIFS('2. Utility Breakdown'!$T$6:$T$2000,'2. Utility Breakdown'!$A$6:$A$2000,$A535,'2. Utility Breakdown'!$G$6:$G$2000,"Y")=0,"",IFERROR(SUMIFS('2. Utility Breakdown'!$T$6:$T$2000,'2. Utility Breakdown'!$A$6:$A$2000,$A535,'2. Utility Breakdown'!$G$6:$G$2000,"Y")/INDEX('Property List'!$B$6:$B$35,MATCH($A535,'Property List'!$A$6:$A$35,0)),""))</f>
        <v/>
      </c>
      <c r="Q535" s="12" t="n">
        <v>63.75</v>
      </c>
      <c r="R535" s="15">
        <f>IF(OR(P535="",Q535=""),"",P535-Q535)</f>
        <v/>
      </c>
      <c r="S535" s="17" t="n"/>
    </row>
    <row r="536">
      <c r="A536" s="43" t="inlineStr">
        <is>
          <t>The Legend at Speedway</t>
        </is>
      </c>
      <c r="B536" s="43" t="inlineStr">
        <is>
          <t>Speedway, IN</t>
        </is>
      </c>
      <c r="C536" s="43" t="inlineStr">
        <is>
          <t>N</t>
        </is>
      </c>
      <c r="D536" s="43" t="inlineStr">
        <is>
          <t>B3</t>
        </is>
      </c>
      <c r="E536" s="44" t="n">
        <v>8</v>
      </c>
      <c r="F536" s="44" t="n">
        <v>896</v>
      </c>
      <c r="G536" s="12" t="n">
        <v>1141</v>
      </c>
      <c r="H536" s="13">
        <f>IFERROR(G536/F536,"")</f>
        <v/>
      </c>
      <c r="I536" s="12" t="n">
        <v>1023.5</v>
      </c>
      <c r="J536" s="13">
        <f>IFERROR(I536/F536,"")</f>
        <v/>
      </c>
      <c r="K536" s="44" t="n">
        <v>8</v>
      </c>
      <c r="L536" s="14">
        <f>IFERROR(K536/E536,"")</f>
        <v/>
      </c>
      <c r="M536" s="44" t="n">
        <v>1</v>
      </c>
      <c r="N536" s="15">
        <f>IFERROR(G536-I536,"")</f>
        <v/>
      </c>
      <c r="O536" s="43" t="inlineStr">
        <is>
          <t>08/07/2026</t>
        </is>
      </c>
      <c r="P536" s="16">
        <f>IF(SUMIFS('2. Utility Breakdown'!$T$6:$T$2000,'2. Utility Breakdown'!$A$6:$A$2000,$A536,'2. Utility Breakdown'!$G$6:$G$2000,"Y")=0,"",IFERROR(SUMIFS('2. Utility Breakdown'!$T$6:$T$2000,'2. Utility Breakdown'!$A$6:$A$2000,$A536,'2. Utility Breakdown'!$G$6:$G$2000,"Y")/INDEX('Property List'!$B$6:$B$35,MATCH($A536,'Property List'!$A$6:$A$35,0)),""))</f>
        <v/>
      </c>
      <c r="Q536" s="12" t="n">
        <v>63.75</v>
      </c>
      <c r="R536" s="15">
        <f>IF(OR(P536="",Q536=""),"",P536-Q536)</f>
        <v/>
      </c>
      <c r="S536" s="17" t="n"/>
    </row>
    <row r="537">
      <c r="A537" s="43" t="inlineStr">
        <is>
          <t>The Legend at Speedway</t>
        </is>
      </c>
      <c r="B537" s="43" t="inlineStr">
        <is>
          <t>Speedway, IN</t>
        </is>
      </c>
      <c r="C537" s="43" t="inlineStr">
        <is>
          <t>N</t>
        </is>
      </c>
      <c r="D537" s="43" t="inlineStr">
        <is>
          <t>B3-PR</t>
        </is>
      </c>
      <c r="E537" s="44" t="n">
        <v>62</v>
      </c>
      <c r="F537" s="44" t="n">
        <v>896</v>
      </c>
      <c r="G537" s="12" t="n">
        <v>1309</v>
      </c>
      <c r="H537" s="13">
        <f>IFERROR(G537/F537,"")</f>
        <v/>
      </c>
      <c r="I537" s="12" t="n">
        <v>1063.96</v>
      </c>
      <c r="J537" s="13">
        <f>IFERROR(I537/F537,"")</f>
        <v/>
      </c>
      <c r="K537" s="44" t="n">
        <v>59</v>
      </c>
      <c r="L537" s="14">
        <f>IFERROR(K537/E537,"")</f>
        <v/>
      </c>
      <c r="M537" s="44" t="n">
        <v>5</v>
      </c>
      <c r="N537" s="15">
        <f>IFERROR(G537-I537,"")</f>
        <v/>
      </c>
      <c r="O537" s="43" t="inlineStr">
        <is>
          <t>08/07/2026</t>
        </is>
      </c>
      <c r="P537" s="16">
        <f>IF(SUMIFS('2. Utility Breakdown'!$T$6:$T$2000,'2. Utility Breakdown'!$A$6:$A$2000,$A537,'2. Utility Breakdown'!$G$6:$G$2000,"Y")=0,"",IFERROR(SUMIFS('2. Utility Breakdown'!$T$6:$T$2000,'2. Utility Breakdown'!$A$6:$A$2000,$A537,'2. Utility Breakdown'!$G$6:$G$2000,"Y")/INDEX('Property List'!$B$6:$B$35,MATCH($A537,'Property List'!$A$6:$A$35,0)),""))</f>
        <v/>
      </c>
      <c r="Q537" s="12" t="n">
        <v>63.75</v>
      </c>
      <c r="R537" s="15">
        <f>IF(OR(P537="",Q537=""),"",P537-Q537)</f>
        <v/>
      </c>
      <c r="S537" s="17" t="n"/>
    </row>
    <row r="538">
      <c r="A538" s="43" t="inlineStr">
        <is>
          <t>The Legend at Speedway</t>
        </is>
      </c>
      <c r="B538" s="43" t="inlineStr">
        <is>
          <t>Speedway, IN</t>
        </is>
      </c>
      <c r="C538" s="43" t="inlineStr">
        <is>
          <t>N</t>
        </is>
      </c>
      <c r="D538" s="43" t="inlineStr">
        <is>
          <t>B3-R</t>
        </is>
      </c>
      <c r="E538" s="44" t="n">
        <v>74</v>
      </c>
      <c r="F538" s="44" t="n">
        <v>896</v>
      </c>
      <c r="G538" s="12" t="n">
        <v>1409</v>
      </c>
      <c r="H538" s="13">
        <f>IFERROR(G538/F538,"")</f>
        <v/>
      </c>
      <c r="I538" s="12" t="n">
        <v>1155.44</v>
      </c>
      <c r="J538" s="13">
        <f>IFERROR(I538/F538,"")</f>
        <v/>
      </c>
      <c r="K538" s="44" t="n">
        <v>69</v>
      </c>
      <c r="L538" s="14">
        <f>IFERROR(K538/E538,"")</f>
        <v/>
      </c>
      <c r="M538" s="44" t="n">
        <v>6</v>
      </c>
      <c r="N538" s="15">
        <f>IFERROR(G538-I538,"")</f>
        <v/>
      </c>
      <c r="O538" s="43" t="inlineStr">
        <is>
          <t>08/07/2026</t>
        </is>
      </c>
      <c r="P538" s="16">
        <f>IF(SUMIFS('2. Utility Breakdown'!$T$6:$T$2000,'2. Utility Breakdown'!$A$6:$A$2000,$A538,'2. Utility Breakdown'!$G$6:$G$2000,"Y")=0,"",IFERROR(SUMIFS('2. Utility Breakdown'!$T$6:$T$2000,'2. Utility Breakdown'!$A$6:$A$2000,$A538,'2. Utility Breakdown'!$G$6:$G$2000,"Y")/INDEX('Property List'!$B$6:$B$35,MATCH($A538,'Property List'!$A$6:$A$35,0)),""))</f>
        <v/>
      </c>
      <c r="Q538" s="12" t="n">
        <v>63.75</v>
      </c>
      <c r="R538" s="15">
        <f>IF(OR(P538="",Q538=""),"",P538-Q538)</f>
        <v/>
      </c>
      <c r="S538" s="17" t="n"/>
    </row>
    <row r="539">
      <c r="A539" s="9" t="inlineStr">
        <is>
          <t>The Legend at Speedway</t>
        </is>
      </c>
      <c r="B539" s="11" t="n"/>
      <c r="C539" s="11" t="n"/>
      <c r="D539" s="9" t="inlineStr">
        <is>
          <t>Property Total</t>
        </is>
      </c>
      <c r="E539" s="10">
        <f>SUM(E526:E538)</f>
        <v/>
      </c>
      <c r="F539" s="10">
        <f>IFERROR(SUMPRODUCT(E526:E538,F526:F538)/E539,"")</f>
        <v/>
      </c>
      <c r="G539" s="18">
        <f>IFERROR(SUMPRODUCT(E526:E538,G526:G538)/E539,"")</f>
        <v/>
      </c>
      <c r="H539" s="19">
        <f>IFERROR(G539/F539,"")</f>
        <v/>
      </c>
      <c r="I539" s="18">
        <f>IFERROR(SUMPRODUCT(E526:E538,I526:I538)/E539,"")</f>
        <v/>
      </c>
      <c r="J539" s="19">
        <f>IFERROR(I539/F539,"")</f>
        <v/>
      </c>
      <c r="K539" s="10">
        <f>SUM(K526:K538)</f>
        <v/>
      </c>
      <c r="L539" s="20">
        <f>IFERROR(K539/E539,"")</f>
        <v/>
      </c>
      <c r="M539" s="10">
        <f>SUM(M526:M538)</f>
        <v/>
      </c>
      <c r="N539" s="18">
        <f>IFERROR(G539-I539,"")</f>
        <v/>
      </c>
      <c r="O539" s="11" t="n"/>
      <c r="P539" s="21">
        <f>P538</f>
        <v/>
      </c>
      <c r="Q539" s="21">
        <f>Q538</f>
        <v/>
      </c>
      <c r="R539" s="18">
        <f>IF(OR(P539="",Q539=""),"",P539-Q539)</f>
        <v/>
      </c>
      <c r="S539" s="11" t="n"/>
    </row>
  </sheetData>
  <autoFilter ref="A5:S539"/>
  <pageMargins left="0.75" right="0.75" top="1" bottom="1" header="0.511811023622047" footer="0.511811023622047"/>
  <pageSetup orientation="portrait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275"/>
  <sheetViews>
    <sheetView showGridLines="0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I20" sqref="I20"/>
    </sheetView>
  </sheetViews>
  <sheetFormatPr baseColWidth="8" defaultColWidth="8.68359375" defaultRowHeight="14.4"/>
  <cols>
    <col width="26" customWidth="1" min="1" max="1"/>
    <col width="22" customWidth="1" min="2" max="2"/>
    <col width="9" customWidth="1" min="3" max="3"/>
    <col width="8" customWidth="1" min="4" max="4"/>
    <col width="9" customWidth="1" min="5" max="5"/>
    <col width="20" customWidth="1" min="6" max="6"/>
    <col width="9" customWidth="1" min="7" max="7"/>
    <col width="11" customWidth="1" min="8" max="8"/>
    <col width="20" customWidth="1" min="9" max="9"/>
    <col width="16" customWidth="1" min="10" max="11"/>
    <col width="11" customWidth="1" min="12" max="17"/>
    <col width="12" customWidth="1" min="18" max="19"/>
    <col width="11" customWidth="1" min="20" max="22"/>
    <col width="34" customWidth="1" min="23" max="23"/>
  </cols>
  <sheetData>
    <row r="1" ht="17.4" customHeight="1">
      <c r="A1" s="1" t="inlineStr">
        <is>
          <t>Tab 2  |  Utility Cost Breakdown</t>
        </is>
      </c>
    </row>
    <row r="2">
      <c r="A2" s="2" t="inlineStr">
        <is>
          <t>Fill the YELLOW cells only. Window: Feb-2026 through Jul-2026 (6 months). White and grey cells are formulas, do not overwrite.</t>
        </is>
      </c>
    </row>
    <row r="3" ht="3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</row>
    <row r="5" ht="42" customHeight="1">
      <c r="A5" s="6" t="inlineStr">
        <is>
          <t>Property</t>
        </is>
      </c>
      <c r="B5" s="6" t="inlineStr">
        <is>
          <t>Market</t>
        </is>
      </c>
      <c r="C5" s="6" t="inlineStr">
        <is>
          <t>ABP Priority</t>
        </is>
      </c>
      <c r="D5" s="6" t="inlineStr">
        <is>
          <t>Units</t>
        </is>
      </c>
      <c r="E5" s="6" t="inlineStr">
        <is>
          <t>Occupied Units</t>
        </is>
      </c>
      <c r="F5" s="6" t="inlineStr">
        <is>
          <t>Utility Type</t>
        </is>
      </c>
      <c r="G5" s="6" t="inlineStr">
        <is>
          <t>Include in ABP? (Y/N)</t>
        </is>
      </c>
      <c r="H5" s="6" t="inlineStr">
        <is>
          <t>Owner-Paid Today? (Y/N/Partial)</t>
        </is>
      </c>
      <c r="I5" s="6" t="inlineStr">
        <is>
          <t>Vendor / Provider</t>
        </is>
      </c>
      <c r="J5" s="6" t="inlineStr">
        <is>
          <t>Account # or Meter Count</t>
        </is>
      </c>
      <c r="K5" s="6" t="inlineStr">
        <is>
          <t>Billing Basis</t>
        </is>
      </c>
      <c r="L5" s="6" t="inlineStr">
        <is>
          <t>Feb-26</t>
        </is>
      </c>
      <c r="M5" s="6" t="inlineStr">
        <is>
          <t>Mar-26</t>
        </is>
      </c>
      <c r="N5" s="6" t="inlineStr">
        <is>
          <t>Apr-26</t>
        </is>
      </c>
      <c r="O5" s="6" t="inlineStr">
        <is>
          <t>May-26</t>
        </is>
      </c>
      <c r="P5" s="6" t="inlineStr">
        <is>
          <t>Jun-26</t>
        </is>
      </c>
      <c r="Q5" s="6" t="inlineStr">
        <is>
          <t>Jul-26</t>
        </is>
      </c>
      <c r="R5" s="6" t="inlineStr">
        <is>
          <t>6-Mo Avg Monthly Cost ($)</t>
        </is>
      </c>
      <c r="S5" s="6" t="inlineStr">
        <is>
          <t>6-Mo Total ($)</t>
        </is>
      </c>
      <c r="T5" s="6" t="inlineStr">
        <is>
          <t>Cost /Unit/Mo ($)</t>
        </is>
      </c>
      <c r="U5" s="6" t="inlineStr">
        <is>
          <t>Cost /Occ Unit/Mo ($)</t>
        </is>
      </c>
      <c r="V5" s="6" t="inlineStr">
        <is>
          <t>Data Confidence (High/Med/Low)</t>
        </is>
      </c>
      <c r="W5" s="6" t="inlineStr">
        <is>
          <t>Source / Notes</t>
        </is>
      </c>
    </row>
    <row r="6">
      <c r="A6" s="43" t="inlineStr">
        <is>
          <t>Chaparral</t>
        </is>
      </c>
      <c r="B6" s="43" t="inlineStr">
        <is>
          <t>Dallas-Fort Worth Metro</t>
        </is>
      </c>
      <c r="C6" s="43" t="inlineStr">
        <is>
          <t>Y</t>
        </is>
      </c>
      <c r="D6" s="31">
        <f>IFERROR(INDEX('Property List'!$B$6:$B$35,MATCH($A6,'Property List'!$A$6:$A$35,0)),"")</f>
        <v/>
      </c>
      <c r="E6" s="31">
        <f>IF(SUMIFS('1. Floor Plan &amp; Rent'!$K$6:$K$539,'1. Floor Plan &amp; Rent'!$A$6:$A$539,$A6,'1. Floor Plan &amp; Rent'!$D$6:$D$539,"&lt;&gt;Property Total")=0,"",SUMIFS('1. Floor Plan &amp; Rent'!$K$6:$K$539,'1. Floor Plan &amp; Rent'!$A$6:$A$539,$A6,'1. Floor Plan &amp; Rent'!$D$6:$D$539,"&lt;&gt;Property Total"))</f>
        <v/>
      </c>
      <c r="F6" s="43" t="inlineStr">
        <is>
          <t>Water/Sewer</t>
        </is>
      </c>
      <c r="G6" s="34" t="inlineStr">
        <is>
          <t>Y</t>
        </is>
      </c>
      <c r="H6" s="34" t="inlineStr">
        <is>
          <t>Y</t>
        </is>
      </c>
      <c r="I6" s="32" t="inlineStr">
        <is>
          <t>City of Fort Worth Water Department, City of Fort Worth Water Department-1765685-69892-CHA</t>
        </is>
      </c>
      <c r="J6" s="32" t="inlineStr">
        <is>
          <t>2 accounts</t>
        </is>
      </c>
      <c r="K6" s="32" t="inlineStr">
        <is>
          <t>Metered (2 accts)</t>
        </is>
      </c>
      <c r="L6" s="33" t="n">
        <v>5228.57</v>
      </c>
      <c r="M6" s="33" t="n">
        <v>4315.2</v>
      </c>
      <c r="N6" s="33" t="n">
        <v>3869.52</v>
      </c>
      <c r="O6" s="33" t="n">
        <v>4064.4</v>
      </c>
      <c r="P6" s="33" t="n">
        <v>3851.39</v>
      </c>
      <c r="Q6" s="33" t="n">
        <v>3747.35</v>
      </c>
      <c r="R6" s="15">
        <f>IFERROR(AVERAGE(L6:Q6),"")</f>
        <v/>
      </c>
      <c r="S6" s="15">
        <f>IFERROR(SUM(L6:Q6),"")</f>
        <v/>
      </c>
      <c r="T6" s="15">
        <f>IFERROR(R6/D6,"")</f>
        <v/>
      </c>
      <c r="U6" s="15">
        <f>IFERROR(R6/E6,"")</f>
        <v/>
      </c>
      <c r="V6" s="32" t="inlineStr">
        <is>
          <t>High</t>
        </is>
      </c>
      <c r="W6" s="32" t="inlineStr">
        <is>
          <t>GL and captured invoices disagree — 2026-03 GL $4,807 vs invoices $6,422; 2026-04 GL $4,367 vs invoices $5,829; 2026-06 GL $3,851 vs invoices $5,290; stormwater netted out — the GL books it inside Water/Sewer; source: gl/ocr/workbook</t>
        </is>
      </c>
    </row>
    <row r="7">
      <c r="A7" s="43" t="inlineStr">
        <is>
          <t>Chaparral</t>
        </is>
      </c>
      <c r="B7" s="43" t="inlineStr">
        <is>
          <t>Dallas-Fort Worth Metro</t>
        </is>
      </c>
      <c r="C7" s="43" t="inlineStr">
        <is>
          <t>Y</t>
        </is>
      </c>
      <c r="D7" s="31">
        <f>IFERROR(INDEX('Property List'!$B$6:$B$35,MATCH($A7,'Property List'!$A$6:$A$35,0)),"")</f>
        <v/>
      </c>
      <c r="E7" s="31">
        <f>IF(SUMIFS('1. Floor Plan &amp; Rent'!$K$6:$K$539,'1. Floor Plan &amp; Rent'!$A$6:$A$539,$A7,'1. Floor Plan &amp; Rent'!$D$6:$D$539,"&lt;&gt;Property Total")=0,"",SUMIFS('1. Floor Plan &amp; Rent'!$K$6:$K$539,'1. Floor Plan &amp; Rent'!$A$6:$A$539,$A7,'1. Floor Plan &amp; Rent'!$D$6:$D$539,"&lt;&gt;Property Total"))</f>
        <v/>
      </c>
      <c r="F7" s="43" t="inlineStr">
        <is>
          <t>Trash &amp; Valet Waste</t>
        </is>
      </c>
      <c r="G7" s="34" t="inlineStr">
        <is>
          <t>Y</t>
        </is>
      </c>
      <c r="H7" s="34" t="inlineStr">
        <is>
          <t>Y</t>
        </is>
      </c>
      <c r="I7" s="32" t="inlineStr">
        <is>
          <t>GFL ENTERPRISES, INC.</t>
        </is>
      </c>
      <c r="J7" s="32" t="inlineStr"/>
      <c r="K7" s="32" t="inlineStr">
        <is>
          <t>Invoiced total (0 accts)</t>
        </is>
      </c>
      <c r="L7" s="33" t="n">
        <v>2227.44</v>
      </c>
      <c r="M7" s="33" t="n">
        <v>1714.68</v>
      </c>
      <c r="N7" s="33" t="n">
        <v>2227.44</v>
      </c>
      <c r="O7" s="33" t="n">
        <v>2227.44</v>
      </c>
      <c r="P7" s="33" t="n">
        <v>1714.68</v>
      </c>
      <c r="Q7" s="33" t="n">
        <v>2277.44</v>
      </c>
      <c r="R7" s="15">
        <f>IFERROR(AVERAGE(L7:Q7),"")</f>
        <v/>
      </c>
      <c r="S7" s="15">
        <f>IFERROR(SUM(L7:Q7),"")</f>
        <v/>
      </c>
      <c r="T7" s="15">
        <f>IFERROR(R7/D7,"")</f>
        <v/>
      </c>
      <c r="U7" s="15">
        <f>IFERROR(R7/E7,"")</f>
        <v/>
      </c>
      <c r="V7" s="32" t="inlineStr">
        <is>
          <t>Med</t>
        </is>
      </c>
      <c r="W7" s="32" t="inlineStr">
        <is>
          <t>source: gl</t>
        </is>
      </c>
    </row>
    <row r="8">
      <c r="A8" s="43" t="inlineStr">
        <is>
          <t>Chaparral</t>
        </is>
      </c>
      <c r="B8" s="43" t="inlineStr">
        <is>
          <t>Dallas-Fort Worth Metro</t>
        </is>
      </c>
      <c r="C8" s="43" t="inlineStr">
        <is>
          <t>Y</t>
        </is>
      </c>
      <c r="D8" s="31">
        <f>IFERROR(INDEX('Property List'!$B$6:$B$35,MATCH($A8,'Property List'!$A$6:$A$35,0)),"")</f>
        <v/>
      </c>
      <c r="E8" s="31">
        <f>IF(SUMIFS('1. Floor Plan &amp; Rent'!$K$6:$K$539,'1. Floor Plan &amp; Rent'!$A$6:$A$539,$A8,'1. Floor Plan &amp; Rent'!$D$6:$D$539,"&lt;&gt;Property Total")=0,"",SUMIFS('1. Floor Plan &amp; Rent'!$K$6:$K$539,'1. Floor Plan &amp; Rent'!$A$6:$A$539,$A8,'1. Floor Plan &amp; Rent'!$D$6:$D$539,"&lt;&gt;Property Total"))</f>
        <v/>
      </c>
      <c r="F8" s="43" t="inlineStr">
        <is>
          <t>Common-Area Electric</t>
        </is>
      </c>
      <c r="G8" s="34" t="inlineStr">
        <is>
          <t>Y</t>
        </is>
      </c>
      <c r="H8" s="34" t="inlineStr">
        <is>
          <t>Partial</t>
        </is>
      </c>
      <c r="I8" s="32" t="inlineStr">
        <is>
          <t>AE Texas-69847403-446-CHA, Reliant Energy</t>
        </is>
      </c>
      <c r="J8" s="32" t="inlineStr">
        <is>
          <t>8 000 205 092 - 2</t>
        </is>
      </c>
      <c r="K8" s="32" t="inlineStr">
        <is>
          <t>Metered (1 acct)</t>
        </is>
      </c>
      <c r="L8" s="33" t="n">
        <v>7164.48</v>
      </c>
      <c r="M8" s="33" t="n">
        <v>3400.74</v>
      </c>
      <c r="N8" s="33" t="n">
        <v>2565.36</v>
      </c>
      <c r="O8" s="33" t="n">
        <v>2335.29</v>
      </c>
      <c r="P8" s="33" t="n">
        <v>3215.02</v>
      </c>
      <c r="Q8" s="33" t="n">
        <v>3133.36</v>
      </c>
      <c r="R8" s="15">
        <f>IFERROR(AVERAGE(L8:Q8),"")</f>
        <v/>
      </c>
      <c r="S8" s="15">
        <f>IFERROR(SUM(L8:Q8),"")</f>
        <v/>
      </c>
      <c r="T8" s="15">
        <f>IFERROR(R8/D8,"")</f>
        <v/>
      </c>
      <c r="U8" s="15">
        <f>IFERROR(R8/E8,"")</f>
        <v/>
      </c>
      <c r="V8" s="32" t="inlineStr">
        <is>
          <t>High</t>
        </is>
      </c>
      <c r="W8" s="32" t="inlineStr">
        <is>
          <t>GL and captured invoices disagree — 2026-02 GL $7,164 vs invoices $342; 2026-03 GL $3,401 vs invoices $365; 2026-04 GL $2,565 vs invoices $376; 1 account(s) not yet tagged house vs resident — see data/meter-class.review.csv; source: gl/workbook</t>
        </is>
      </c>
    </row>
    <row r="9">
      <c r="A9" s="43" t="inlineStr">
        <is>
          <t>Chaparral</t>
        </is>
      </c>
      <c r="B9" s="43" t="inlineStr">
        <is>
          <t>Dallas-Fort Worth Metro</t>
        </is>
      </c>
      <c r="C9" s="43" t="inlineStr">
        <is>
          <t>Y</t>
        </is>
      </c>
      <c r="D9" s="31">
        <f>IFERROR(INDEX('Property List'!$B$6:$B$35,MATCH($A9,'Property List'!$A$6:$A$35,0)),"")</f>
        <v/>
      </c>
      <c r="E9" s="31">
        <f>IF(SUMIFS('1. Floor Plan &amp; Rent'!$K$6:$K$539,'1. Floor Plan &amp; Rent'!$A$6:$A$539,$A9,'1. Floor Plan &amp; Rent'!$D$6:$D$539,"&lt;&gt;Property Total")=0,"",SUMIFS('1. Floor Plan &amp; Rent'!$K$6:$K$539,'1. Floor Plan &amp; Rent'!$A$6:$A$539,$A9,'1. Floor Plan &amp; Rent'!$D$6:$D$539,"&lt;&gt;Property Total"))</f>
        <v/>
      </c>
      <c r="F9" s="43" t="inlineStr">
        <is>
          <t>Gas (Common/House)</t>
        </is>
      </c>
      <c r="G9" s="34" t="inlineStr">
        <is>
          <t>Y</t>
        </is>
      </c>
      <c r="H9" s="34" t="inlineStr">
        <is>
          <t>Y</t>
        </is>
      </c>
      <c r="I9" s="32" t="inlineStr">
        <is>
          <t>Atmos Energy, Atmos Energy-4045700489-CHA</t>
        </is>
      </c>
      <c r="J9" s="32" t="inlineStr">
        <is>
          <t>4045700489</t>
        </is>
      </c>
      <c r="K9" s="32" t="inlineStr">
        <is>
          <t>Metered (1 acct)</t>
        </is>
      </c>
      <c r="L9" s="33" t="n">
        <v>131.22</v>
      </c>
      <c r="M9" s="33" t="n">
        <v>134.17</v>
      </c>
      <c r="N9" s="33" t="n">
        <v>122.96</v>
      </c>
      <c r="O9" s="33" t="n">
        <v>122.37</v>
      </c>
      <c r="P9" s="33" t="n">
        <v>120.8</v>
      </c>
      <c r="Q9" s="33" t="n">
        <v>114.17</v>
      </c>
      <c r="R9" s="15">
        <f>IFERROR(AVERAGE(L9:Q9),"")</f>
        <v/>
      </c>
      <c r="S9" s="15">
        <f>IFERROR(SUM(L9:Q9),"")</f>
        <v/>
      </c>
      <c r="T9" s="15">
        <f>IFERROR(R9/D9,"")</f>
        <v/>
      </c>
      <c r="U9" s="15">
        <f>IFERROR(R9/E9,"")</f>
        <v/>
      </c>
      <c r="V9" s="32" t="inlineStr">
        <is>
          <t>High</t>
        </is>
      </c>
      <c r="W9" s="32" t="inlineStr">
        <is>
          <t>source: gl/workbook</t>
        </is>
      </c>
    </row>
    <row r="10">
      <c r="A10" s="43" t="inlineStr">
        <is>
          <t>Chaparral</t>
        </is>
      </c>
      <c r="B10" s="43" t="inlineStr">
        <is>
          <t>Dallas-Fort Worth Metro</t>
        </is>
      </c>
      <c r="C10" s="43" t="inlineStr">
        <is>
          <t>Y</t>
        </is>
      </c>
      <c r="D10" s="31">
        <f>IFERROR(INDEX('Property List'!$B$6:$B$35,MATCH($A10,'Property List'!$A$6:$A$35,0)),"")</f>
        <v/>
      </c>
      <c r="E10" s="31">
        <f>IF(SUMIFS('1. Floor Plan &amp; Rent'!$K$6:$K$539,'1. Floor Plan &amp; Rent'!$A$6:$A$539,$A10,'1. Floor Plan &amp; Rent'!$D$6:$D$539,"&lt;&gt;Property Total")=0,"",SUMIFS('1. Floor Plan &amp; Rent'!$K$6:$K$539,'1. Floor Plan &amp; Rent'!$A$6:$A$539,$A10,'1. Floor Plan &amp; Rent'!$D$6:$D$539,"&lt;&gt;Property Total"))</f>
        <v/>
      </c>
      <c r="F10" s="43" t="inlineStr">
        <is>
          <t>Pest Control</t>
        </is>
      </c>
      <c r="G10" s="34" t="inlineStr">
        <is>
          <t>Y</t>
        </is>
      </c>
      <c r="H10" s="34" t="inlineStr">
        <is>
          <t>Y</t>
        </is>
      </c>
      <c r="I10" s="32" t="inlineStr">
        <is>
          <t>GATOR PEST SOLUTIONS</t>
        </is>
      </c>
      <c r="J10" s="32" t="inlineStr"/>
      <c r="K10" s="32" t="inlineStr">
        <is>
          <t>Flat monthly contract</t>
        </is>
      </c>
      <c r="L10" s="33" t="n">
        <v>2879.45</v>
      </c>
      <c r="M10" s="33" t="n">
        <v>414.6</v>
      </c>
      <c r="N10" s="33" t="n">
        <v>346.4</v>
      </c>
      <c r="O10" s="33" t="n">
        <v>260</v>
      </c>
      <c r="P10" s="33" t="n">
        <v>260.68</v>
      </c>
      <c r="Q10" s="33" t="n">
        <v>86.59999999999999</v>
      </c>
      <c r="R10" s="15">
        <f>IFERROR(AVERAGE(L10:Q10),"")</f>
        <v/>
      </c>
      <c r="S10" s="15">
        <f>IFERROR(SUM(L10:Q10),"")</f>
        <v/>
      </c>
      <c r="T10" s="15">
        <f>IFERROR(R10/D10,"")</f>
        <v/>
      </c>
      <c r="U10" s="15">
        <f>IFERROR(R10/E10,"")</f>
        <v/>
      </c>
      <c r="V10" s="32" t="inlineStr">
        <is>
          <t>Med</t>
        </is>
      </c>
      <c r="W10" s="32" t="inlineStr">
        <is>
          <t>source: gl</t>
        </is>
      </c>
    </row>
    <row r="11">
      <c r="A11" s="43" t="inlineStr">
        <is>
          <t>Chaparral</t>
        </is>
      </c>
      <c r="B11" s="43" t="inlineStr">
        <is>
          <t>Dallas-Fort Worth Metro</t>
        </is>
      </c>
      <c r="C11" s="43" t="inlineStr">
        <is>
          <t>Y</t>
        </is>
      </c>
      <c r="D11" s="31">
        <f>IFERROR(INDEX('Property List'!$B$6:$B$35,MATCH($A11,'Property List'!$A$6:$A$35,0)),"")</f>
        <v/>
      </c>
      <c r="E11" s="31">
        <f>IF(SUMIFS('1. Floor Plan &amp; Rent'!$K$6:$K$539,'1. Floor Plan &amp; Rent'!$A$6:$A$539,$A11,'1. Floor Plan &amp; Rent'!$D$6:$D$539,"&lt;&gt;Property Total")=0,"",SUMIFS('1. Floor Plan &amp; Rent'!$K$6:$K$539,'1. Floor Plan &amp; Rent'!$A$6:$A$539,$A11,'1. Floor Plan &amp; Rent'!$D$6:$D$539,"&lt;&gt;Property Total"))</f>
        <v/>
      </c>
      <c r="F11" s="43" t="inlineStr">
        <is>
          <t>Stormwater/Drainage Fee</t>
        </is>
      </c>
      <c r="G11" s="34" t="inlineStr">
        <is>
          <t>Y</t>
        </is>
      </c>
      <c r="H11" s="34" t="inlineStr">
        <is>
          <t>Partial</t>
        </is>
      </c>
      <c r="I11" s="32" t="inlineStr">
        <is>
          <t>City of Fort Worth Water Department</t>
        </is>
      </c>
      <c r="J11" s="32" t="inlineStr">
        <is>
          <t>1765685-69890</t>
        </is>
      </c>
      <c r="K11" s="32" t="inlineStr">
        <is>
          <t>Fixed fee on water bill</t>
        </is>
      </c>
      <c r="L11" s="33" t="n"/>
      <c r="M11" s="33" t="n">
        <v>492.27</v>
      </c>
      <c r="N11" s="33" t="n">
        <v>497.17</v>
      </c>
      <c r="O11" s="33" t="n"/>
      <c r="P11" s="33" t="n"/>
      <c r="Q11" s="33" t="n"/>
      <c r="R11" s="15">
        <f>IFERROR(AVERAGE(L11:Q11),"")</f>
        <v/>
      </c>
      <c r="S11" s="15">
        <f>IFERROR(SUM(L11:Q11),"")</f>
        <v/>
      </c>
      <c r="T11" s="15">
        <f>IFERROR(R11/D11,"")</f>
        <v/>
      </c>
      <c r="U11" s="15">
        <f>IFERROR(R11/E11,"")</f>
        <v/>
      </c>
      <c r="V11" s="32" t="inlineStr">
        <is>
          <t>Med</t>
        </is>
      </c>
      <c r="W11" s="32" t="inlineStr">
        <is>
          <t>no invoice captured for Feb-26, May-26, Jun-26, Jul-26; source: ocr</t>
        </is>
      </c>
    </row>
    <row r="12">
      <c r="A12" s="43" t="inlineStr">
        <is>
          <t>Chaparral</t>
        </is>
      </c>
      <c r="B12" s="43" t="inlineStr">
        <is>
          <t>Dallas-Fort Worth Metro</t>
        </is>
      </c>
      <c r="C12" s="43" t="inlineStr">
        <is>
          <t>Y</t>
        </is>
      </c>
      <c r="D12" s="31">
        <f>IFERROR(INDEX('Property List'!$B$6:$B$35,MATCH($A12,'Property List'!$A$6:$A$35,0)),"")</f>
        <v/>
      </c>
      <c r="E12" s="31">
        <f>IF(SUMIFS('1. Floor Plan &amp; Rent'!$K$6:$K$539,'1. Floor Plan &amp; Rent'!$A$6:$A$539,$A12,'1. Floor Plan &amp; Rent'!$D$6:$D$539,"&lt;&gt;Property Total")=0,"",SUMIFS('1. Floor Plan &amp; Rent'!$K$6:$K$539,'1. Floor Plan &amp; Rent'!$A$6:$A$539,$A12,'1. Floor Plan &amp; Rent'!$D$6:$D$539,"&lt;&gt;Property Total"))</f>
        <v/>
      </c>
      <c r="F12" s="43" t="inlineStr">
        <is>
          <t>Cable/Internet (Bulk)</t>
        </is>
      </c>
      <c r="G12" s="34" t="inlineStr">
        <is>
          <t>Y</t>
        </is>
      </c>
      <c r="H12" s="34" t="inlineStr">
        <is>
          <t>Y</t>
        </is>
      </c>
      <c r="I12" s="32" t="inlineStr">
        <is>
          <t>APARTMENTS247.COM INC, NEW KPMMF, ZUMPER, INC.</t>
        </is>
      </c>
      <c r="J12" s="32" t="inlineStr"/>
      <c r="K12" s="32" t="inlineStr">
        <is>
          <t>Flat monthly contract</t>
        </is>
      </c>
      <c r="L12" s="33" t="n">
        <v>710</v>
      </c>
      <c r="M12" s="33" t="n">
        <v>710</v>
      </c>
      <c r="N12" s="33" t="n">
        <v>710</v>
      </c>
      <c r="O12" s="33" t="n">
        <v>826.13</v>
      </c>
      <c r="P12" s="33" t="n">
        <v>910</v>
      </c>
      <c r="Q12" s="33" t="n">
        <v>90</v>
      </c>
      <c r="R12" s="15">
        <f>IFERROR(AVERAGE(L12:Q12),"")</f>
        <v/>
      </c>
      <c r="S12" s="15">
        <f>IFERROR(SUM(L12:Q12),"")</f>
        <v/>
      </c>
      <c r="T12" s="15">
        <f>IFERROR(R12/D12,"")</f>
        <v/>
      </c>
      <c r="U12" s="15">
        <f>IFERROR(R12/E12,"")</f>
        <v/>
      </c>
      <c r="V12" s="32" t="inlineStr">
        <is>
          <t>Med</t>
        </is>
      </c>
      <c r="W12" s="32" t="inlineStr">
        <is>
          <t>source: gl</t>
        </is>
      </c>
    </row>
    <row r="13">
      <c r="A13" s="43" t="inlineStr">
        <is>
          <t>Chaparral</t>
        </is>
      </c>
      <c r="B13" s="43" t="inlineStr">
        <is>
          <t>Dallas-Fort Worth Metro</t>
        </is>
      </c>
      <c r="C13" s="43" t="inlineStr">
        <is>
          <t>Y</t>
        </is>
      </c>
      <c r="D13" s="31">
        <f>IFERROR(INDEX('Property List'!$B$6:$B$35,MATCH($A13,'Property List'!$A$6:$A$35,0)),"")</f>
        <v/>
      </c>
      <c r="E13" s="31">
        <f>IF(SUMIFS('1. Floor Plan &amp; Rent'!$K$6:$K$539,'1. Floor Plan &amp; Rent'!$A$6:$A$539,$A13,'1. Floor Plan &amp; Rent'!$D$6:$D$539,"&lt;&gt;Property Total")=0,"",SUMIFS('1. Floor Plan &amp; Rent'!$K$6:$K$539,'1. Floor Plan &amp; Rent'!$A$6:$A$539,$A13,'1. Floor Plan &amp; Rent'!$D$6:$D$539,"&lt;&gt;Property Total"))</f>
        <v/>
      </c>
      <c r="F13" s="43" t="inlineStr">
        <is>
          <t>Utility Billing Admin Fee</t>
        </is>
      </c>
      <c r="G13" s="34" t="inlineStr">
        <is>
          <t>Y</t>
        </is>
      </c>
      <c r="H13" s="34" t="inlineStr"/>
      <c r="I13" s="32" t="inlineStr"/>
      <c r="J13" s="32" t="inlineStr"/>
      <c r="K13" s="32" t="inlineStr"/>
      <c r="L13" s="33" t="n"/>
      <c r="M13" s="33" t="n"/>
      <c r="N13" s="33" t="n"/>
      <c r="O13" s="33" t="n"/>
      <c r="P13" s="33" t="n"/>
      <c r="Q13" s="33" t="n"/>
      <c r="R13" s="15">
        <f>IFERROR(AVERAGE(L13:Q13),"")</f>
        <v/>
      </c>
      <c r="S13" s="15">
        <f>IFERROR(SUM(L13:Q13),"")</f>
        <v/>
      </c>
      <c r="T13" s="15">
        <f>IFERROR(R13/D13,"")</f>
        <v/>
      </c>
      <c r="U13" s="15">
        <f>IFERROR(R13/E13,"")</f>
        <v/>
      </c>
      <c r="V13" s="32" t="inlineStr"/>
      <c r="W13" s="32" t="inlineStr">
        <is>
          <t>no bills or GL lines in the window</t>
        </is>
      </c>
    </row>
    <row r="14">
      <c r="A14" s="43" t="inlineStr">
        <is>
          <t>Chaparral</t>
        </is>
      </c>
      <c r="B14" s="43" t="inlineStr">
        <is>
          <t>Dallas-Fort Worth Metro</t>
        </is>
      </c>
      <c r="C14" s="43" t="inlineStr">
        <is>
          <t>Y</t>
        </is>
      </c>
      <c r="D14" s="31">
        <f>IFERROR(INDEX('Property List'!$B$6:$B$35,MATCH($A14,'Property List'!$A$6:$A$35,0)),"")</f>
        <v/>
      </c>
      <c r="E14" s="31">
        <f>IF(SUMIFS('1. Floor Plan &amp; Rent'!$K$6:$K$539,'1. Floor Plan &amp; Rent'!$A$6:$A$539,$A14,'1. Floor Plan &amp; Rent'!$D$6:$D$539,"&lt;&gt;Property Total")=0,"",SUMIFS('1. Floor Plan &amp; Rent'!$K$6:$K$539,'1. Floor Plan &amp; Rent'!$A$6:$A$539,$A14,'1. Floor Plan &amp; Rent'!$D$6:$D$539,"&lt;&gt;Property Total"))</f>
        <v/>
      </c>
      <c r="F14" s="43" t="inlineStr">
        <is>
          <t>Other</t>
        </is>
      </c>
      <c r="G14" s="34" t="inlineStr">
        <is>
          <t>Y</t>
        </is>
      </c>
      <c r="H14" s="34" t="inlineStr"/>
      <c r="I14" s="32" t="inlineStr"/>
      <c r="J14" s="32" t="inlineStr"/>
      <c r="K14" s="32" t="inlineStr"/>
      <c r="L14" s="33" t="n"/>
      <c r="M14" s="33" t="n"/>
      <c r="N14" s="33" t="n"/>
      <c r="O14" s="33" t="n"/>
      <c r="P14" s="33" t="n"/>
      <c r="Q14" s="33" t="n"/>
      <c r="R14" s="15">
        <f>IFERROR(AVERAGE(L14:Q14),"")</f>
        <v/>
      </c>
      <c r="S14" s="15">
        <f>IFERROR(SUM(L14:Q14),"")</f>
        <v/>
      </c>
      <c r="T14" s="15">
        <f>IFERROR(R14/D14,"")</f>
        <v/>
      </c>
      <c r="U14" s="15">
        <f>IFERROR(R14/E14,"")</f>
        <v/>
      </c>
      <c r="V14" s="32" t="inlineStr"/>
      <c r="W14" s="32" t="inlineStr">
        <is>
          <t>no bills or GL lines in the window</t>
        </is>
      </c>
    </row>
    <row r="15">
      <c r="A15" s="43" t="inlineStr">
        <is>
          <t>Interlace</t>
        </is>
      </c>
      <c r="B15" s="43" t="inlineStr">
        <is>
          <t>Dallas-Fort Worth Metro</t>
        </is>
      </c>
      <c r="C15" s="43" t="inlineStr">
        <is>
          <t>Y</t>
        </is>
      </c>
      <c r="D15" s="31">
        <f>IFERROR(INDEX('Property List'!$B$6:$B$35,MATCH($A15,'Property List'!$A$6:$A$35,0)),"")</f>
        <v/>
      </c>
      <c r="E15" s="31">
        <f>IF(SUMIFS('1. Floor Plan &amp; Rent'!$K$6:$K$539,'1. Floor Plan &amp; Rent'!$A$6:$A$539,$A15,'1. Floor Plan &amp; Rent'!$D$6:$D$539,"&lt;&gt;Property Total")=0,"",SUMIFS('1. Floor Plan &amp; Rent'!$K$6:$K$539,'1. Floor Plan &amp; Rent'!$A$6:$A$539,$A15,'1. Floor Plan &amp; Rent'!$D$6:$D$539,"&lt;&gt;Property Total"))</f>
        <v/>
      </c>
      <c r="F15" s="43" t="inlineStr">
        <is>
          <t>Water/Sewer</t>
        </is>
      </c>
      <c r="G15" s="34" t="inlineStr">
        <is>
          <t>Y</t>
        </is>
      </c>
      <c r="H15" s="34" t="inlineStr">
        <is>
          <t>Y</t>
        </is>
      </c>
      <c r="I15" s="32" t="inlineStr">
        <is>
          <t>City of Dallas TX, City of Dallas TX - 1000026356 - INT, City of Dallas TX - 1000126618 - INT, City of Dallas TX - 1000141342 - INT</t>
        </is>
      </c>
      <c r="J15" s="32" t="inlineStr">
        <is>
          <t>6 accounts</t>
        </is>
      </c>
      <c r="K15" s="32" t="inlineStr">
        <is>
          <t>Metered (6 accts)</t>
        </is>
      </c>
      <c r="L15" s="33" t="n">
        <v>44347.31</v>
      </c>
      <c r="M15" s="33" t="n">
        <v>10323.34</v>
      </c>
      <c r="N15" s="33" t="n">
        <v>10467.61</v>
      </c>
      <c r="O15" s="33" t="n">
        <v>6807.16</v>
      </c>
      <c r="P15" s="33" t="n">
        <v>12627.27</v>
      </c>
      <c r="Q15" s="33" t="n">
        <v>8087.55</v>
      </c>
      <c r="R15" s="15">
        <f>IFERROR(AVERAGE(L15:Q15),"")</f>
        <v/>
      </c>
      <c r="S15" s="15">
        <f>IFERROR(SUM(L15:Q15),"")</f>
        <v/>
      </c>
      <c r="T15" s="15">
        <f>IFERROR(R15/D15,"")</f>
        <v/>
      </c>
      <c r="U15" s="15">
        <f>IFERROR(R15/E15,"")</f>
        <v/>
      </c>
      <c r="V15" s="32" t="inlineStr">
        <is>
          <t>High</t>
        </is>
      </c>
      <c r="W15" s="32" t="inlineStr">
        <is>
          <t>GL and captured invoices disagree — 2026-03 GL $11,134 vs invoices $10,323; 2026-04 GL $11,278 vs invoices $10,468; 2026-05 GL $7,610 vs invoices $6,807; stormwater netted out — the GL books it inside Water/Sewer; source: gl/ocr/workbook</t>
        </is>
      </c>
    </row>
    <row r="16">
      <c r="A16" s="43" t="inlineStr">
        <is>
          <t>Interlace</t>
        </is>
      </c>
      <c r="B16" s="43" t="inlineStr">
        <is>
          <t>Dallas-Fort Worth Metro</t>
        </is>
      </c>
      <c r="C16" s="43" t="inlineStr">
        <is>
          <t>Y</t>
        </is>
      </c>
      <c r="D16" s="31">
        <f>IFERROR(INDEX('Property List'!$B$6:$B$35,MATCH($A16,'Property List'!$A$6:$A$35,0)),"")</f>
        <v/>
      </c>
      <c r="E16" s="31">
        <f>IF(SUMIFS('1. Floor Plan &amp; Rent'!$K$6:$K$539,'1. Floor Plan &amp; Rent'!$A$6:$A$539,$A16,'1. Floor Plan &amp; Rent'!$D$6:$D$539,"&lt;&gt;Property Total")=0,"",SUMIFS('1. Floor Plan &amp; Rent'!$K$6:$K$539,'1. Floor Plan &amp; Rent'!$A$6:$A$539,$A16,'1. Floor Plan &amp; Rent'!$D$6:$D$539,"&lt;&gt;Property Total"))</f>
        <v/>
      </c>
      <c r="F16" s="43" t="inlineStr">
        <is>
          <t>Trash &amp; Valet Waste</t>
        </is>
      </c>
      <c r="G16" s="34" t="inlineStr">
        <is>
          <t>Y</t>
        </is>
      </c>
      <c r="H16" s="34" t="inlineStr">
        <is>
          <t>Y</t>
        </is>
      </c>
      <c r="I16" s="32" t="inlineStr">
        <is>
          <t>GFL ENTERPRISES, INC., NEW KPM</t>
        </is>
      </c>
      <c r="J16" s="32" t="inlineStr"/>
      <c r="K16" s="32" t="inlineStr">
        <is>
          <t>Invoiced total (0 accts)</t>
        </is>
      </c>
      <c r="L16" s="33" t="n">
        <v>4480.32</v>
      </c>
      <c r="M16" s="33" t="n">
        <v>4542.03</v>
      </c>
      <c r="N16" s="33" t="n">
        <v>3630.39</v>
      </c>
      <c r="O16" s="33" t="n">
        <v>3770.39</v>
      </c>
      <c r="P16" s="33" t="n">
        <v>5582.18</v>
      </c>
      <c r="Q16" s="33" t="n">
        <v>7122.44</v>
      </c>
      <c r="R16" s="15">
        <f>IFERROR(AVERAGE(L16:Q16),"")</f>
        <v/>
      </c>
      <c r="S16" s="15">
        <f>IFERROR(SUM(L16:Q16),"")</f>
        <v/>
      </c>
      <c r="T16" s="15">
        <f>IFERROR(R16/D16,"")</f>
        <v/>
      </c>
      <c r="U16" s="15">
        <f>IFERROR(R16/E16,"")</f>
        <v/>
      </c>
      <c r="V16" s="32" t="inlineStr">
        <is>
          <t>Med</t>
        </is>
      </c>
      <c r="W16" s="32" t="inlineStr">
        <is>
          <t>source: gl</t>
        </is>
      </c>
    </row>
    <row r="17">
      <c r="A17" s="43" t="inlineStr">
        <is>
          <t>Interlace</t>
        </is>
      </c>
      <c r="B17" s="43" t="inlineStr">
        <is>
          <t>Dallas-Fort Worth Metro</t>
        </is>
      </c>
      <c r="C17" s="43" t="inlineStr">
        <is>
          <t>Y</t>
        </is>
      </c>
      <c r="D17" s="31">
        <f>IFERROR(INDEX('Property List'!$B$6:$B$35,MATCH($A17,'Property List'!$A$6:$A$35,0)),"")</f>
        <v/>
      </c>
      <c r="E17" s="31">
        <f>IF(SUMIFS('1. Floor Plan &amp; Rent'!$K$6:$K$539,'1. Floor Plan &amp; Rent'!$A$6:$A$539,$A17,'1. Floor Plan &amp; Rent'!$D$6:$D$539,"&lt;&gt;Property Total")=0,"",SUMIFS('1. Floor Plan &amp; Rent'!$K$6:$K$539,'1. Floor Plan &amp; Rent'!$A$6:$A$539,$A17,'1. Floor Plan &amp; Rent'!$D$6:$D$539,"&lt;&gt;Property Total"))</f>
        <v/>
      </c>
      <c r="F17" s="43" t="inlineStr">
        <is>
          <t>Common-Area Electric</t>
        </is>
      </c>
      <c r="G17" s="34" t="inlineStr">
        <is>
          <t>Y</t>
        </is>
      </c>
      <c r="H17" s="34" t="inlineStr">
        <is>
          <t>Partial</t>
        </is>
      </c>
      <c r="I17" s="32" t="inlineStr">
        <is>
          <t>Reliant Energy</t>
        </is>
      </c>
      <c r="J17" s="32" t="inlineStr"/>
      <c r="K17" s="32" t="inlineStr">
        <is>
          <t>Invoiced total (0 accts)</t>
        </is>
      </c>
      <c r="L17" s="33" t="n">
        <v>8491.48</v>
      </c>
      <c r="M17" s="33" t="n">
        <v>13382.85</v>
      </c>
      <c r="N17" s="33" t="n">
        <v>9690.620000000001</v>
      </c>
      <c r="O17" s="33" t="n">
        <v>3639</v>
      </c>
      <c r="P17" s="33" t="n">
        <v>6256.89</v>
      </c>
      <c r="Q17" s="33" t="n">
        <v>11283.65</v>
      </c>
      <c r="R17" s="15">
        <f>IFERROR(AVERAGE(L17:Q17),"")</f>
        <v/>
      </c>
      <c r="S17" s="15">
        <f>IFERROR(SUM(L17:Q17),"")</f>
        <v/>
      </c>
      <c r="T17" s="15">
        <f>IFERROR(R17/D17,"")</f>
        <v/>
      </c>
      <c r="U17" s="15">
        <f>IFERROR(R17/E17,"")</f>
        <v/>
      </c>
      <c r="V17" s="32" t="inlineStr">
        <is>
          <t>Med</t>
        </is>
      </c>
      <c r="W17" s="32" t="inlineStr">
        <is>
          <t>1 account(s) not yet tagged house vs resident — see data/meter-class.review.csv; source: gl</t>
        </is>
      </c>
    </row>
    <row r="18">
      <c r="A18" s="43" t="inlineStr">
        <is>
          <t>Interlace</t>
        </is>
      </c>
      <c r="B18" s="43" t="inlineStr">
        <is>
          <t>Dallas-Fort Worth Metro</t>
        </is>
      </c>
      <c r="C18" s="43" t="inlineStr">
        <is>
          <t>Y</t>
        </is>
      </c>
      <c r="D18" s="31">
        <f>IFERROR(INDEX('Property List'!$B$6:$B$35,MATCH($A18,'Property List'!$A$6:$A$35,0)),"")</f>
        <v/>
      </c>
      <c r="E18" s="31">
        <f>IF(SUMIFS('1. Floor Plan &amp; Rent'!$K$6:$K$539,'1. Floor Plan &amp; Rent'!$A$6:$A$539,$A18,'1. Floor Plan &amp; Rent'!$D$6:$D$539,"&lt;&gt;Property Total")=0,"",SUMIFS('1. Floor Plan &amp; Rent'!$K$6:$K$539,'1. Floor Plan &amp; Rent'!$A$6:$A$539,$A18,'1. Floor Plan &amp; Rent'!$D$6:$D$539,"&lt;&gt;Property Total"))</f>
        <v/>
      </c>
      <c r="F18" s="43" t="inlineStr">
        <is>
          <t>Gas (Common/House)</t>
        </is>
      </c>
      <c r="G18" s="34" t="inlineStr">
        <is>
          <t>Y</t>
        </is>
      </c>
      <c r="H18" s="34" t="inlineStr">
        <is>
          <t>Partial</t>
        </is>
      </c>
      <c r="I18" s="32" t="inlineStr">
        <is>
          <t>Atmos Energy-4044582869-INT, Atmos Energy-: 4044582092-INT</t>
        </is>
      </c>
      <c r="J18" s="32" t="inlineStr"/>
      <c r="K18" s="32" t="inlineStr">
        <is>
          <t>Invoiced total (0 accts)</t>
        </is>
      </c>
      <c r="L18" s="33" t="n">
        <v>10040.2</v>
      </c>
      <c r="M18" s="33" t="n">
        <v>6657.35</v>
      </c>
      <c r="N18" s="33" t="n">
        <v>4771.28</v>
      </c>
      <c r="O18" s="33" t="n">
        <v>5302.04</v>
      </c>
      <c r="P18" s="33" t="n">
        <v>2514.23</v>
      </c>
      <c r="Q18" s="33" t="n">
        <v>4742.51</v>
      </c>
      <c r="R18" s="15">
        <f>IFERROR(AVERAGE(L18:Q18),"")</f>
        <v/>
      </c>
      <c r="S18" s="15">
        <f>IFERROR(SUM(L18:Q18),"")</f>
        <v/>
      </c>
      <c r="T18" s="15">
        <f>IFERROR(R18/D18,"")</f>
        <v/>
      </c>
      <c r="U18" s="15">
        <f>IFERROR(R18/E18,"")</f>
        <v/>
      </c>
      <c r="V18" s="32" t="inlineStr">
        <is>
          <t>Med</t>
        </is>
      </c>
      <c r="W18" s="32" t="inlineStr">
        <is>
          <t>2 account(s) not yet tagged house vs resident — see data/meter-class.review.csv; source: gl</t>
        </is>
      </c>
    </row>
    <row r="19">
      <c r="A19" s="43" t="inlineStr">
        <is>
          <t>Interlace</t>
        </is>
      </c>
      <c r="B19" s="43" t="inlineStr">
        <is>
          <t>Dallas-Fort Worth Metro</t>
        </is>
      </c>
      <c r="C19" s="43" t="inlineStr">
        <is>
          <t>Y</t>
        </is>
      </c>
      <c r="D19" s="31">
        <f>IFERROR(INDEX('Property List'!$B$6:$B$35,MATCH($A19,'Property List'!$A$6:$A$35,0)),"")</f>
        <v/>
      </c>
      <c r="E19" s="31">
        <f>IF(SUMIFS('1. Floor Plan &amp; Rent'!$K$6:$K$539,'1. Floor Plan &amp; Rent'!$A$6:$A$539,$A19,'1. Floor Plan &amp; Rent'!$D$6:$D$539,"&lt;&gt;Property Total")=0,"",SUMIFS('1. Floor Plan &amp; Rent'!$K$6:$K$539,'1. Floor Plan &amp; Rent'!$A$6:$A$539,$A19,'1. Floor Plan &amp; Rent'!$D$6:$D$539,"&lt;&gt;Property Total"))</f>
        <v/>
      </c>
      <c r="F19" s="43" t="inlineStr">
        <is>
          <t>Pest Control</t>
        </is>
      </c>
      <c r="G19" s="34" t="inlineStr">
        <is>
          <t>Y</t>
        </is>
      </c>
      <c r="H19" s="34" t="inlineStr">
        <is>
          <t>Y</t>
        </is>
      </c>
      <c r="I19" s="32" t="inlineStr">
        <is>
          <t>ECOTEAM CORPORATE, GATOR PEST SOLUTIONS, RAMP_CC</t>
        </is>
      </c>
      <c r="J19" s="32" t="inlineStr"/>
      <c r="K19" s="32" t="inlineStr">
        <is>
          <t>Flat monthly contract</t>
        </is>
      </c>
      <c r="L19" s="33" t="n">
        <v>866</v>
      </c>
      <c r="M19" s="33" t="n">
        <v>3940.3</v>
      </c>
      <c r="N19" s="33" t="n">
        <v>519.6</v>
      </c>
      <c r="O19" s="33" t="n">
        <v>681.98</v>
      </c>
      <c r="P19" s="33" t="n">
        <v>1975.53</v>
      </c>
      <c r="Q19" s="33" t="n">
        <v>2953.99</v>
      </c>
      <c r="R19" s="15">
        <f>IFERROR(AVERAGE(L19:Q19),"")</f>
        <v/>
      </c>
      <c r="S19" s="15">
        <f>IFERROR(SUM(L19:Q19),"")</f>
        <v/>
      </c>
      <c r="T19" s="15">
        <f>IFERROR(R19/D19,"")</f>
        <v/>
      </c>
      <c r="U19" s="15">
        <f>IFERROR(R19/E19,"")</f>
        <v/>
      </c>
      <c r="V19" s="32" t="inlineStr">
        <is>
          <t>Med</t>
        </is>
      </c>
      <c r="W19" s="32" t="inlineStr">
        <is>
          <t>source: gl</t>
        </is>
      </c>
    </row>
    <row r="20">
      <c r="A20" s="43" t="inlineStr">
        <is>
          <t>Interlace</t>
        </is>
      </c>
      <c r="B20" s="43" t="inlineStr">
        <is>
          <t>Dallas-Fort Worth Metro</t>
        </is>
      </c>
      <c r="C20" s="43" t="inlineStr">
        <is>
          <t>Y</t>
        </is>
      </c>
      <c r="D20" s="31">
        <f>IFERROR(INDEX('Property List'!$B$6:$B$35,MATCH($A20,'Property List'!$A$6:$A$35,0)),"")</f>
        <v/>
      </c>
      <c r="E20" s="31">
        <f>IF(SUMIFS('1. Floor Plan &amp; Rent'!$K$6:$K$539,'1. Floor Plan &amp; Rent'!$A$6:$A$539,$A20,'1. Floor Plan &amp; Rent'!$D$6:$D$539,"&lt;&gt;Property Total")=0,"",SUMIFS('1. Floor Plan &amp; Rent'!$K$6:$K$539,'1. Floor Plan &amp; Rent'!$A$6:$A$539,$A20,'1. Floor Plan &amp; Rent'!$D$6:$D$539,"&lt;&gt;Property Total"))</f>
        <v/>
      </c>
      <c r="F20" s="43" t="inlineStr">
        <is>
          <t>Stormwater/Drainage Fee</t>
        </is>
      </c>
      <c r="G20" s="34" t="inlineStr">
        <is>
          <t>Y</t>
        </is>
      </c>
      <c r="H20" s="34" t="inlineStr">
        <is>
          <t>Partial</t>
        </is>
      </c>
      <c r="I20" s="32" t="inlineStr">
        <is>
          <t>City of Dallas TX</t>
        </is>
      </c>
      <c r="J20" s="32" t="inlineStr">
        <is>
          <t>5 accounts</t>
        </is>
      </c>
      <c r="K20" s="32" t="inlineStr">
        <is>
          <t>Fixed fee on water bill</t>
        </is>
      </c>
      <c r="L20" s="33" t="n">
        <v>804.5</v>
      </c>
      <c r="M20" s="33" t="n">
        <v>810.55</v>
      </c>
      <c r="N20" s="33" t="n">
        <v>810.26</v>
      </c>
      <c r="O20" s="33" t="n">
        <v>803.3099999999999</v>
      </c>
      <c r="P20" s="33" t="n">
        <v>803.3</v>
      </c>
      <c r="Q20" s="33" t="n"/>
      <c r="R20" s="15">
        <f>IFERROR(AVERAGE(L20:Q20),"")</f>
        <v/>
      </c>
      <c r="S20" s="15">
        <f>IFERROR(SUM(L20:Q20),"")</f>
        <v/>
      </c>
      <c r="T20" s="15">
        <f>IFERROR(R20/D20,"")</f>
        <v/>
      </c>
      <c r="U20" s="15">
        <f>IFERROR(R20/E20,"")</f>
        <v/>
      </c>
      <c r="V20" s="32" t="inlineStr">
        <is>
          <t>Med</t>
        </is>
      </c>
      <c r="W20" s="32" t="inlineStr">
        <is>
          <t>no invoice captured for Jul-26; source: ocr</t>
        </is>
      </c>
    </row>
    <row r="21">
      <c r="A21" s="43" t="inlineStr">
        <is>
          <t>Interlace</t>
        </is>
      </c>
      <c r="B21" s="43" t="inlineStr">
        <is>
          <t>Dallas-Fort Worth Metro</t>
        </is>
      </c>
      <c r="C21" s="43" t="inlineStr">
        <is>
          <t>Y</t>
        </is>
      </c>
      <c r="D21" s="31">
        <f>IFERROR(INDEX('Property List'!$B$6:$B$35,MATCH($A21,'Property List'!$A$6:$A$35,0)),"")</f>
        <v/>
      </c>
      <c r="E21" s="31">
        <f>IF(SUMIFS('1. Floor Plan &amp; Rent'!$K$6:$K$539,'1. Floor Plan &amp; Rent'!$A$6:$A$539,$A21,'1. Floor Plan &amp; Rent'!$D$6:$D$539,"&lt;&gt;Property Total")=0,"",SUMIFS('1. Floor Plan &amp; Rent'!$K$6:$K$539,'1. Floor Plan &amp; Rent'!$A$6:$A$539,$A21,'1. Floor Plan &amp; Rent'!$D$6:$D$539,"&lt;&gt;Property Total"))</f>
        <v/>
      </c>
      <c r="F21" s="43" t="inlineStr">
        <is>
          <t>Cable/Internet (Bulk)</t>
        </is>
      </c>
      <c r="G21" s="34" t="inlineStr">
        <is>
          <t>Y</t>
        </is>
      </c>
      <c r="H21" s="34" t="inlineStr">
        <is>
          <t>Y</t>
        </is>
      </c>
      <c r="I21" s="32" t="inlineStr">
        <is>
          <t>APARTMENTS247.COM INC, NEW KPMMF, ZUMPER, INC.</t>
        </is>
      </c>
      <c r="J21" s="32" t="inlineStr"/>
      <c r="K21" s="32" t="inlineStr">
        <is>
          <t>Flat monthly contract</t>
        </is>
      </c>
      <c r="L21" s="33" t="n">
        <v>1020</v>
      </c>
      <c r="M21" s="33" t="n">
        <v>710</v>
      </c>
      <c r="N21" s="33" t="n">
        <v>902.86</v>
      </c>
      <c r="O21" s="33" t="n">
        <v>1110</v>
      </c>
      <c r="P21" s="33" t="n">
        <v>910</v>
      </c>
      <c r="Q21" s="33" t="n">
        <v>710</v>
      </c>
      <c r="R21" s="15">
        <f>IFERROR(AVERAGE(L21:Q21),"")</f>
        <v/>
      </c>
      <c r="S21" s="15">
        <f>IFERROR(SUM(L21:Q21),"")</f>
        <v/>
      </c>
      <c r="T21" s="15">
        <f>IFERROR(R21/D21,"")</f>
        <v/>
      </c>
      <c r="U21" s="15">
        <f>IFERROR(R21/E21,"")</f>
        <v/>
      </c>
      <c r="V21" s="32" t="inlineStr">
        <is>
          <t>Med</t>
        </is>
      </c>
      <c r="W21" s="32" t="inlineStr">
        <is>
          <t>source: gl</t>
        </is>
      </c>
    </row>
    <row r="22">
      <c r="A22" s="43" t="inlineStr">
        <is>
          <t>Interlace</t>
        </is>
      </c>
      <c r="B22" s="43" t="inlineStr">
        <is>
          <t>Dallas-Fort Worth Metro</t>
        </is>
      </c>
      <c r="C22" s="43" t="inlineStr">
        <is>
          <t>Y</t>
        </is>
      </c>
      <c r="D22" s="31">
        <f>IFERROR(INDEX('Property List'!$B$6:$B$35,MATCH($A22,'Property List'!$A$6:$A$35,0)),"")</f>
        <v/>
      </c>
      <c r="E22" s="31">
        <f>IF(SUMIFS('1. Floor Plan &amp; Rent'!$K$6:$K$539,'1. Floor Plan &amp; Rent'!$A$6:$A$539,$A22,'1. Floor Plan &amp; Rent'!$D$6:$D$539,"&lt;&gt;Property Total")=0,"",SUMIFS('1. Floor Plan &amp; Rent'!$K$6:$K$539,'1. Floor Plan &amp; Rent'!$A$6:$A$539,$A22,'1. Floor Plan &amp; Rent'!$D$6:$D$539,"&lt;&gt;Property Total"))</f>
        <v/>
      </c>
      <c r="F22" s="43" t="inlineStr">
        <is>
          <t>Utility Billing Admin Fee</t>
        </is>
      </c>
      <c r="G22" s="34" t="inlineStr">
        <is>
          <t>Y</t>
        </is>
      </c>
      <c r="H22" s="34" t="inlineStr"/>
      <c r="I22" s="32" t="inlineStr"/>
      <c r="J22" s="32" t="inlineStr"/>
      <c r="K22" s="32" t="inlineStr"/>
      <c r="L22" s="33" t="n"/>
      <c r="M22" s="33" t="n"/>
      <c r="N22" s="33" t="n"/>
      <c r="O22" s="33" t="n"/>
      <c r="P22" s="33" t="n"/>
      <c r="Q22" s="33" t="n"/>
      <c r="R22" s="15">
        <f>IFERROR(AVERAGE(L22:Q22),"")</f>
        <v/>
      </c>
      <c r="S22" s="15">
        <f>IFERROR(SUM(L22:Q22),"")</f>
        <v/>
      </c>
      <c r="T22" s="15">
        <f>IFERROR(R22/D22,"")</f>
        <v/>
      </c>
      <c r="U22" s="15">
        <f>IFERROR(R22/E22,"")</f>
        <v/>
      </c>
      <c r="V22" s="32" t="inlineStr"/>
      <c r="W22" s="32" t="inlineStr">
        <is>
          <t>no bills or GL lines in the window</t>
        </is>
      </c>
    </row>
    <row r="23">
      <c r="A23" s="43" t="inlineStr">
        <is>
          <t>Interlace</t>
        </is>
      </c>
      <c r="B23" s="43" t="inlineStr">
        <is>
          <t>Dallas-Fort Worth Metro</t>
        </is>
      </c>
      <c r="C23" s="43" t="inlineStr">
        <is>
          <t>Y</t>
        </is>
      </c>
      <c r="D23" s="31">
        <f>IFERROR(INDEX('Property List'!$B$6:$B$35,MATCH($A23,'Property List'!$A$6:$A$35,0)),"")</f>
        <v/>
      </c>
      <c r="E23" s="31">
        <f>IF(SUMIFS('1. Floor Plan &amp; Rent'!$K$6:$K$539,'1. Floor Plan &amp; Rent'!$A$6:$A$539,$A23,'1. Floor Plan &amp; Rent'!$D$6:$D$539,"&lt;&gt;Property Total")=0,"",SUMIFS('1. Floor Plan &amp; Rent'!$K$6:$K$539,'1. Floor Plan &amp; Rent'!$A$6:$A$539,$A23,'1. Floor Plan &amp; Rent'!$D$6:$D$539,"&lt;&gt;Property Total"))</f>
        <v/>
      </c>
      <c r="F23" s="43" t="inlineStr">
        <is>
          <t>Other</t>
        </is>
      </c>
      <c r="G23" s="34" t="inlineStr">
        <is>
          <t>Y</t>
        </is>
      </c>
      <c r="H23" s="34" t="inlineStr"/>
      <c r="I23" s="32" t="inlineStr"/>
      <c r="J23" s="32" t="inlineStr"/>
      <c r="K23" s="32" t="inlineStr"/>
      <c r="L23" s="33" t="n"/>
      <c r="M23" s="33" t="n"/>
      <c r="N23" s="33" t="n"/>
      <c r="O23" s="33" t="n"/>
      <c r="P23" s="33" t="n"/>
      <c r="Q23" s="33" t="n"/>
      <c r="R23" s="15">
        <f>IFERROR(AVERAGE(L23:Q23),"")</f>
        <v/>
      </c>
      <c r="S23" s="15">
        <f>IFERROR(SUM(L23:Q23),"")</f>
        <v/>
      </c>
      <c r="T23" s="15">
        <f>IFERROR(R23/D23,"")</f>
        <v/>
      </c>
      <c r="U23" s="15">
        <f>IFERROR(R23/E23,"")</f>
        <v/>
      </c>
      <c r="V23" s="32" t="inlineStr"/>
      <c r="W23" s="32" t="inlineStr">
        <is>
          <t>no bills or GL lines in the window</t>
        </is>
      </c>
    </row>
    <row r="24">
      <c r="A24" s="43" t="inlineStr">
        <is>
          <t>Monticello Crossroads</t>
        </is>
      </c>
      <c r="B24" s="43" t="inlineStr">
        <is>
          <t>Dallas-Fort Worth Metro</t>
        </is>
      </c>
      <c r="C24" s="43" t="inlineStr">
        <is>
          <t>Y</t>
        </is>
      </c>
      <c r="D24" s="31">
        <f>IFERROR(INDEX('Property List'!$B$6:$B$35,MATCH($A24,'Property List'!$A$6:$A$35,0)),"")</f>
        <v/>
      </c>
      <c r="E24" s="31">
        <f>IF(SUMIFS('1. Floor Plan &amp; Rent'!$K$6:$K$539,'1. Floor Plan &amp; Rent'!$A$6:$A$539,$A24,'1. Floor Plan &amp; Rent'!$D$6:$D$539,"&lt;&gt;Property Total")=0,"",SUMIFS('1. Floor Plan &amp; Rent'!$K$6:$K$539,'1. Floor Plan &amp; Rent'!$A$6:$A$539,$A24,'1. Floor Plan &amp; Rent'!$D$6:$D$539,"&lt;&gt;Property Total"))</f>
        <v/>
      </c>
      <c r="F24" s="43" t="inlineStr">
        <is>
          <t>Water/Sewer</t>
        </is>
      </c>
      <c r="G24" s="34" t="inlineStr">
        <is>
          <t>Y</t>
        </is>
      </c>
      <c r="H24" s="34" t="inlineStr">
        <is>
          <t>Partial</t>
        </is>
      </c>
      <c r="I24" s="32" t="inlineStr">
        <is>
          <t>City of Fort Worth Water Department</t>
        </is>
      </c>
      <c r="J24" s="32" t="inlineStr">
        <is>
          <t>3 accounts</t>
        </is>
      </c>
      <c r="K24" s="32" t="inlineStr">
        <is>
          <t>Metered (3 accts)</t>
        </is>
      </c>
      <c r="L24" s="33" t="n">
        <v>10256.19</v>
      </c>
      <c r="M24" s="33" t="n">
        <v>5104.66</v>
      </c>
      <c r="N24" s="33" t="n">
        <v>5076.34</v>
      </c>
      <c r="O24" s="33" t="n">
        <v>5164.4</v>
      </c>
      <c r="P24" s="33" t="n">
        <v>5854.01</v>
      </c>
      <c r="Q24" s="33" t="n"/>
      <c r="R24" s="15">
        <f>IFERROR(AVERAGE(L24:Q24),"")</f>
        <v/>
      </c>
      <c r="S24" s="15">
        <f>IFERROR(SUM(L24:Q24),"")</f>
        <v/>
      </c>
      <c r="T24" s="15">
        <f>IFERROR(R24/D24,"")</f>
        <v/>
      </c>
      <c r="U24" s="15">
        <f>IFERROR(R24/E24,"")</f>
        <v/>
      </c>
      <c r="V24" s="32" t="inlineStr">
        <is>
          <t>Med</t>
        </is>
      </c>
      <c r="W24" s="32" t="inlineStr">
        <is>
          <t>GL and captured invoices disagree — 2026-03 GL $5,609 vs invoices $9,676; 2026-04 GL $5,574 vs invoices $9,723; 2026-05 GL $5,666 vs invoices $9,832; stormwater netted out — the GL books it inside Water/Sewer; no invoice captured for Jul-26; source: gl/ocr/workbook</t>
        </is>
      </c>
    </row>
    <row r="25">
      <c r="A25" s="43" t="inlineStr">
        <is>
          <t>Monticello Crossroads</t>
        </is>
      </c>
      <c r="B25" s="43" t="inlineStr">
        <is>
          <t>Dallas-Fort Worth Metro</t>
        </is>
      </c>
      <c r="C25" s="43" t="inlineStr">
        <is>
          <t>Y</t>
        </is>
      </c>
      <c r="D25" s="31">
        <f>IFERROR(INDEX('Property List'!$B$6:$B$35,MATCH($A25,'Property List'!$A$6:$A$35,0)),"")</f>
        <v/>
      </c>
      <c r="E25" s="31">
        <f>IF(SUMIFS('1. Floor Plan &amp; Rent'!$K$6:$K$539,'1. Floor Plan &amp; Rent'!$A$6:$A$539,$A25,'1. Floor Plan &amp; Rent'!$D$6:$D$539,"&lt;&gt;Property Total")=0,"",SUMIFS('1. Floor Plan &amp; Rent'!$K$6:$K$539,'1. Floor Plan &amp; Rent'!$A$6:$A$539,$A25,'1. Floor Plan &amp; Rent'!$D$6:$D$539,"&lt;&gt;Property Total"))</f>
        <v/>
      </c>
      <c r="F25" s="43" t="inlineStr">
        <is>
          <t>Trash &amp; Valet Waste</t>
        </is>
      </c>
      <c r="G25" s="34" t="inlineStr">
        <is>
          <t>Y</t>
        </is>
      </c>
      <c r="H25" s="34" t="inlineStr">
        <is>
          <t>Y</t>
        </is>
      </c>
      <c r="I25" s="32" t="inlineStr">
        <is>
          <t>GFL ENTERPRISES, INC.</t>
        </is>
      </c>
      <c r="J25" s="32" t="inlineStr"/>
      <c r="K25" s="32" t="inlineStr">
        <is>
          <t>Invoiced total (0 accts)</t>
        </is>
      </c>
      <c r="L25" s="33" t="n">
        <v>1679.5</v>
      </c>
      <c r="M25" s="33" t="n">
        <v>1492.8</v>
      </c>
      <c r="N25" s="33" t="n">
        <v>1739.35</v>
      </c>
      <c r="O25" s="33" t="n">
        <v>1939.63</v>
      </c>
      <c r="P25" s="33" t="n">
        <v>1392.8</v>
      </c>
      <c r="Q25" s="33" t="n">
        <v>1759.44</v>
      </c>
      <c r="R25" s="15">
        <f>IFERROR(AVERAGE(L25:Q25),"")</f>
        <v/>
      </c>
      <c r="S25" s="15">
        <f>IFERROR(SUM(L25:Q25),"")</f>
        <v/>
      </c>
      <c r="T25" s="15">
        <f>IFERROR(R25/D25,"")</f>
        <v/>
      </c>
      <c r="U25" s="15">
        <f>IFERROR(R25/E25,"")</f>
        <v/>
      </c>
      <c r="V25" s="32" t="inlineStr">
        <is>
          <t>Med</t>
        </is>
      </c>
      <c r="W25" s="32" t="inlineStr">
        <is>
          <t>source: gl</t>
        </is>
      </c>
    </row>
    <row r="26">
      <c r="A26" s="43" t="inlineStr">
        <is>
          <t>Monticello Crossroads</t>
        </is>
      </c>
      <c r="B26" s="43" t="inlineStr">
        <is>
          <t>Dallas-Fort Worth Metro</t>
        </is>
      </c>
      <c r="C26" s="43" t="inlineStr">
        <is>
          <t>Y</t>
        </is>
      </c>
      <c r="D26" s="31">
        <f>IFERROR(INDEX('Property List'!$B$6:$B$35,MATCH($A26,'Property List'!$A$6:$A$35,0)),"")</f>
        <v/>
      </c>
      <c r="E26" s="31">
        <f>IF(SUMIFS('1. Floor Plan &amp; Rent'!$K$6:$K$539,'1. Floor Plan &amp; Rent'!$A$6:$A$539,$A26,'1. Floor Plan &amp; Rent'!$D$6:$D$539,"&lt;&gt;Property Total")=0,"",SUMIFS('1. Floor Plan &amp; Rent'!$K$6:$K$539,'1. Floor Plan &amp; Rent'!$A$6:$A$539,$A26,'1. Floor Plan &amp; Rent'!$D$6:$D$539,"&lt;&gt;Property Total"))</f>
        <v/>
      </c>
      <c r="F26" s="43" t="inlineStr">
        <is>
          <t>Common-Area Electric</t>
        </is>
      </c>
      <c r="G26" s="34" t="inlineStr">
        <is>
          <t>Y</t>
        </is>
      </c>
      <c r="H26" s="34" t="inlineStr">
        <is>
          <t>Partial</t>
        </is>
      </c>
      <c r="I26" s="32" t="inlineStr">
        <is>
          <t>Cirro Energy-19495140-6-MCR, Cirro Energy-19510405-4-MCR</t>
        </is>
      </c>
      <c r="J26" s="32" t="inlineStr"/>
      <c r="K26" s="32" t="inlineStr">
        <is>
          <t>Invoiced total (0 accts)</t>
        </is>
      </c>
      <c r="L26" s="33" t="n">
        <v>1426.4</v>
      </c>
      <c r="M26" s="33" t="n">
        <v>1074.2</v>
      </c>
      <c r="N26" s="33" t="n">
        <v>1022.19</v>
      </c>
      <c r="O26" s="33" t="n">
        <v>999.3</v>
      </c>
      <c r="P26" s="33" t="n">
        <v>1163.14</v>
      </c>
      <c r="Q26" s="33" t="n"/>
      <c r="R26" s="15">
        <f>IFERROR(AVERAGE(L26:Q26),"")</f>
        <v/>
      </c>
      <c r="S26" s="15">
        <f>IFERROR(SUM(L26:Q26),"")</f>
        <v/>
      </c>
      <c r="T26" s="15">
        <f>IFERROR(R26/D26,"")</f>
        <v/>
      </c>
      <c r="U26" s="15">
        <f>IFERROR(R26/E26,"")</f>
        <v/>
      </c>
      <c r="V26" s="32" t="inlineStr">
        <is>
          <t>Med</t>
        </is>
      </c>
      <c r="W26" s="32" t="inlineStr">
        <is>
          <t>no invoice captured for Jul-26; source: gl</t>
        </is>
      </c>
    </row>
    <row r="27">
      <c r="A27" s="43" t="inlineStr">
        <is>
          <t>Monticello Crossroads</t>
        </is>
      </c>
      <c r="B27" s="43" t="inlineStr">
        <is>
          <t>Dallas-Fort Worth Metro</t>
        </is>
      </c>
      <c r="C27" s="43" t="inlineStr">
        <is>
          <t>Y</t>
        </is>
      </c>
      <c r="D27" s="31">
        <f>IFERROR(INDEX('Property List'!$B$6:$B$35,MATCH($A27,'Property List'!$A$6:$A$35,0)),"")</f>
        <v/>
      </c>
      <c r="E27" s="31">
        <f>IF(SUMIFS('1. Floor Plan &amp; Rent'!$K$6:$K$539,'1. Floor Plan &amp; Rent'!$A$6:$A$539,$A27,'1. Floor Plan &amp; Rent'!$D$6:$D$539,"&lt;&gt;Property Total")=0,"",SUMIFS('1. Floor Plan &amp; Rent'!$K$6:$K$539,'1. Floor Plan &amp; Rent'!$A$6:$A$539,$A27,'1. Floor Plan &amp; Rent'!$D$6:$D$539,"&lt;&gt;Property Total"))</f>
        <v/>
      </c>
      <c r="F27" s="43" t="inlineStr">
        <is>
          <t>Gas (Common/House)</t>
        </is>
      </c>
      <c r="G27" s="34" t="inlineStr">
        <is>
          <t>Y</t>
        </is>
      </c>
      <c r="H27" s="34" t="inlineStr">
        <is>
          <t>Partial</t>
        </is>
      </c>
      <c r="I27" s="32" t="inlineStr">
        <is>
          <t>Atmos Energy-4047396038-MCR</t>
        </is>
      </c>
      <c r="J27" s="32" t="inlineStr"/>
      <c r="K27" s="32" t="inlineStr">
        <is>
          <t>Invoiced total (0 accts)</t>
        </is>
      </c>
      <c r="L27" s="33" t="n">
        <v>138.12</v>
      </c>
      <c r="M27" s="33" t="n">
        <v>130.52</v>
      </c>
      <c r="N27" s="33" t="n">
        <v>138.14</v>
      </c>
      <c r="O27" s="33" t="n">
        <v>134.57</v>
      </c>
      <c r="P27" s="33" t="n">
        <v>136.61</v>
      </c>
      <c r="Q27" s="33" t="n"/>
      <c r="R27" s="15">
        <f>IFERROR(AVERAGE(L27:Q27),"")</f>
        <v/>
      </c>
      <c r="S27" s="15">
        <f>IFERROR(SUM(L27:Q27),"")</f>
        <v/>
      </c>
      <c r="T27" s="15">
        <f>IFERROR(R27/D27,"")</f>
        <v/>
      </c>
      <c r="U27" s="15">
        <f>IFERROR(R27/E27,"")</f>
        <v/>
      </c>
      <c r="V27" s="32" t="inlineStr">
        <is>
          <t>Med</t>
        </is>
      </c>
      <c r="W27" s="32" t="inlineStr">
        <is>
          <t>1 account(s) not yet tagged house vs resident — see data/meter-class.review.csv; no invoice captured for Jul-26; source: gl</t>
        </is>
      </c>
    </row>
    <row r="28">
      <c r="A28" s="43" t="inlineStr">
        <is>
          <t>Monticello Crossroads</t>
        </is>
      </c>
      <c r="B28" s="43" t="inlineStr">
        <is>
          <t>Dallas-Fort Worth Metro</t>
        </is>
      </c>
      <c r="C28" s="43" t="inlineStr">
        <is>
          <t>Y</t>
        </is>
      </c>
      <c r="D28" s="31">
        <f>IFERROR(INDEX('Property List'!$B$6:$B$35,MATCH($A28,'Property List'!$A$6:$A$35,0)),"")</f>
        <v/>
      </c>
      <c r="E28" s="31">
        <f>IF(SUMIFS('1. Floor Plan &amp; Rent'!$K$6:$K$539,'1. Floor Plan &amp; Rent'!$A$6:$A$539,$A28,'1. Floor Plan &amp; Rent'!$D$6:$D$539,"&lt;&gt;Property Total")=0,"",SUMIFS('1. Floor Plan &amp; Rent'!$K$6:$K$539,'1. Floor Plan &amp; Rent'!$A$6:$A$539,$A28,'1. Floor Plan &amp; Rent'!$D$6:$D$539,"&lt;&gt;Property Total"))</f>
        <v/>
      </c>
      <c r="F28" s="43" t="inlineStr">
        <is>
          <t>Pest Control</t>
        </is>
      </c>
      <c r="G28" s="34" t="inlineStr">
        <is>
          <t>Y</t>
        </is>
      </c>
      <c r="H28" s="34" t="inlineStr">
        <is>
          <t>Y</t>
        </is>
      </c>
      <c r="I28" s="32" t="inlineStr">
        <is>
          <t>GATOR PEST SOLUTIONS, NEW KPM, NEW KPMMKT, RAMP_CC</t>
        </is>
      </c>
      <c r="J28" s="32" t="inlineStr"/>
      <c r="K28" s="32" t="inlineStr">
        <is>
          <t>Flat monthly contract</t>
        </is>
      </c>
      <c r="L28" s="33" t="n">
        <v>1006.73</v>
      </c>
      <c r="M28" s="33" t="n">
        <v>2729.42</v>
      </c>
      <c r="N28" s="33" t="n">
        <v>1612.93</v>
      </c>
      <c r="O28" s="33" t="n">
        <v>405.94</v>
      </c>
      <c r="P28" s="33" t="n">
        <v>3555.93</v>
      </c>
      <c r="Q28" s="33" t="n">
        <v>0</v>
      </c>
      <c r="R28" s="15">
        <f>IFERROR(AVERAGE(L28:Q28),"")</f>
        <v/>
      </c>
      <c r="S28" s="15">
        <f>IFERROR(SUM(L28:Q28),"")</f>
        <v/>
      </c>
      <c r="T28" s="15">
        <f>IFERROR(R28/D28,"")</f>
        <v/>
      </c>
      <c r="U28" s="15">
        <f>IFERROR(R28/E28,"")</f>
        <v/>
      </c>
      <c r="V28" s="32" t="inlineStr">
        <is>
          <t>Med</t>
        </is>
      </c>
      <c r="W28" s="32" t="inlineStr">
        <is>
          <t>source: gl</t>
        </is>
      </c>
    </row>
    <row r="29">
      <c r="A29" s="43" t="inlineStr">
        <is>
          <t>Monticello Crossroads</t>
        </is>
      </c>
      <c r="B29" s="43" t="inlineStr">
        <is>
          <t>Dallas-Fort Worth Metro</t>
        </is>
      </c>
      <c r="C29" s="43" t="inlineStr">
        <is>
          <t>Y</t>
        </is>
      </c>
      <c r="D29" s="31">
        <f>IFERROR(INDEX('Property List'!$B$6:$B$35,MATCH($A29,'Property List'!$A$6:$A$35,0)),"")</f>
        <v/>
      </c>
      <c r="E29" s="31">
        <f>IF(SUMIFS('1. Floor Plan &amp; Rent'!$K$6:$K$539,'1. Floor Plan &amp; Rent'!$A$6:$A$539,$A29,'1. Floor Plan &amp; Rent'!$D$6:$D$539,"&lt;&gt;Property Total")=0,"",SUMIFS('1. Floor Plan &amp; Rent'!$K$6:$K$539,'1. Floor Plan &amp; Rent'!$A$6:$A$539,$A29,'1. Floor Plan &amp; Rent'!$D$6:$D$539,"&lt;&gt;Property Total"))</f>
        <v/>
      </c>
      <c r="F29" s="43" t="inlineStr">
        <is>
          <t>Stormwater/Drainage Fee</t>
        </is>
      </c>
      <c r="G29" s="34" t="inlineStr">
        <is>
          <t>Y</t>
        </is>
      </c>
      <c r="H29" s="34" t="inlineStr">
        <is>
          <t>Partial</t>
        </is>
      </c>
      <c r="I29" s="32" t="inlineStr">
        <is>
          <t>City of Fort Worth Water Department</t>
        </is>
      </c>
      <c r="J29" s="32" t="inlineStr">
        <is>
          <t>1786641-286854</t>
        </is>
      </c>
      <c r="K29" s="32" t="inlineStr">
        <is>
          <t>Fixed fee on water bill</t>
        </is>
      </c>
      <c r="L29" s="33" t="n"/>
      <c r="M29" s="33" t="n">
        <v>504</v>
      </c>
      <c r="N29" s="33" t="n">
        <v>497.47</v>
      </c>
      <c r="O29" s="33" t="n">
        <v>501.91</v>
      </c>
      <c r="P29" s="33" t="n"/>
      <c r="Q29" s="33" t="n"/>
      <c r="R29" s="15">
        <f>IFERROR(AVERAGE(L29:Q29),"")</f>
        <v/>
      </c>
      <c r="S29" s="15">
        <f>IFERROR(SUM(L29:Q29),"")</f>
        <v/>
      </c>
      <c r="T29" s="15">
        <f>IFERROR(R29/D29,"")</f>
        <v/>
      </c>
      <c r="U29" s="15">
        <f>IFERROR(R29/E29,"")</f>
        <v/>
      </c>
      <c r="V29" s="32" t="inlineStr">
        <is>
          <t>Med</t>
        </is>
      </c>
      <c r="W29" s="32" t="inlineStr">
        <is>
          <t>no invoice captured for Feb-26, Jun-26, Jul-26; source: ocr</t>
        </is>
      </c>
    </row>
    <row r="30">
      <c r="A30" s="43" t="inlineStr">
        <is>
          <t>Monticello Crossroads</t>
        </is>
      </c>
      <c r="B30" s="43" t="inlineStr">
        <is>
          <t>Dallas-Fort Worth Metro</t>
        </is>
      </c>
      <c r="C30" s="43" t="inlineStr">
        <is>
          <t>Y</t>
        </is>
      </c>
      <c r="D30" s="31">
        <f>IFERROR(INDEX('Property List'!$B$6:$B$35,MATCH($A30,'Property List'!$A$6:$A$35,0)),"")</f>
        <v/>
      </c>
      <c r="E30" s="31">
        <f>IF(SUMIFS('1. Floor Plan &amp; Rent'!$K$6:$K$539,'1. Floor Plan &amp; Rent'!$A$6:$A$539,$A30,'1. Floor Plan &amp; Rent'!$D$6:$D$539,"&lt;&gt;Property Total")=0,"",SUMIFS('1. Floor Plan &amp; Rent'!$K$6:$K$539,'1. Floor Plan &amp; Rent'!$A$6:$A$539,$A30,'1. Floor Plan &amp; Rent'!$D$6:$D$539,"&lt;&gt;Property Total"))</f>
        <v/>
      </c>
      <c r="F30" s="43" t="inlineStr">
        <is>
          <t>Cable/Internet (Bulk)</t>
        </is>
      </c>
      <c r="G30" s="34" t="inlineStr">
        <is>
          <t>Y</t>
        </is>
      </c>
      <c r="H30" s="34" t="inlineStr">
        <is>
          <t>Y</t>
        </is>
      </c>
      <c r="I30" s="32" t="inlineStr">
        <is>
          <t>APARTMENTS247.COM INC, NEW KPMMF, ZUMPER, INC.</t>
        </is>
      </c>
      <c r="J30" s="32" t="inlineStr"/>
      <c r="K30" s="32" t="inlineStr">
        <is>
          <t>Flat monthly contract</t>
        </is>
      </c>
      <c r="L30" s="33" t="n">
        <v>710</v>
      </c>
      <c r="M30" s="33" t="n">
        <v>710</v>
      </c>
      <c r="N30" s="33" t="n">
        <v>826.13</v>
      </c>
      <c r="O30" s="33" t="n">
        <v>710</v>
      </c>
      <c r="P30" s="33" t="n">
        <v>910</v>
      </c>
      <c r="Q30" s="33" t="n">
        <v>710</v>
      </c>
      <c r="R30" s="15">
        <f>IFERROR(AVERAGE(L30:Q30),"")</f>
        <v/>
      </c>
      <c r="S30" s="15">
        <f>IFERROR(SUM(L30:Q30),"")</f>
        <v/>
      </c>
      <c r="T30" s="15">
        <f>IFERROR(R30/D30,"")</f>
        <v/>
      </c>
      <c r="U30" s="15">
        <f>IFERROR(R30/E30,"")</f>
        <v/>
      </c>
      <c r="V30" s="32" t="inlineStr">
        <is>
          <t>Med</t>
        </is>
      </c>
      <c r="W30" s="32" t="inlineStr">
        <is>
          <t>source: gl</t>
        </is>
      </c>
    </row>
    <row r="31">
      <c r="A31" s="43" t="inlineStr">
        <is>
          <t>Monticello Crossroads</t>
        </is>
      </c>
      <c r="B31" s="43" t="inlineStr">
        <is>
          <t>Dallas-Fort Worth Metro</t>
        </is>
      </c>
      <c r="C31" s="43" t="inlineStr">
        <is>
          <t>Y</t>
        </is>
      </c>
      <c r="D31" s="31">
        <f>IFERROR(INDEX('Property List'!$B$6:$B$35,MATCH($A31,'Property List'!$A$6:$A$35,0)),"")</f>
        <v/>
      </c>
      <c r="E31" s="31">
        <f>IF(SUMIFS('1. Floor Plan &amp; Rent'!$K$6:$K$539,'1. Floor Plan &amp; Rent'!$A$6:$A$539,$A31,'1. Floor Plan &amp; Rent'!$D$6:$D$539,"&lt;&gt;Property Total")=0,"",SUMIFS('1. Floor Plan &amp; Rent'!$K$6:$K$539,'1. Floor Plan &amp; Rent'!$A$6:$A$539,$A31,'1. Floor Plan &amp; Rent'!$D$6:$D$539,"&lt;&gt;Property Total"))</f>
        <v/>
      </c>
      <c r="F31" s="43" t="inlineStr">
        <is>
          <t>Utility Billing Admin Fee</t>
        </is>
      </c>
      <c r="G31" s="34" t="inlineStr">
        <is>
          <t>Y</t>
        </is>
      </c>
      <c r="H31" s="34" t="inlineStr"/>
      <c r="I31" s="32" t="inlineStr"/>
      <c r="J31" s="32" t="inlineStr"/>
      <c r="K31" s="32" t="inlineStr"/>
      <c r="L31" s="33" t="n"/>
      <c r="M31" s="33" t="n"/>
      <c r="N31" s="33" t="n"/>
      <c r="O31" s="33" t="n"/>
      <c r="P31" s="33" t="n"/>
      <c r="Q31" s="33" t="n"/>
      <c r="R31" s="15">
        <f>IFERROR(AVERAGE(L31:Q31),"")</f>
        <v/>
      </c>
      <c r="S31" s="15">
        <f>IFERROR(SUM(L31:Q31),"")</f>
        <v/>
      </c>
      <c r="T31" s="15">
        <f>IFERROR(R31/D31,"")</f>
        <v/>
      </c>
      <c r="U31" s="15">
        <f>IFERROR(R31/E31,"")</f>
        <v/>
      </c>
      <c r="V31" s="32" t="inlineStr"/>
      <c r="W31" s="32" t="inlineStr">
        <is>
          <t>no bills or GL lines in the window</t>
        </is>
      </c>
    </row>
    <row r="32">
      <c r="A32" s="43" t="inlineStr">
        <is>
          <t>Monticello Crossroads</t>
        </is>
      </c>
      <c r="B32" s="43" t="inlineStr">
        <is>
          <t>Dallas-Fort Worth Metro</t>
        </is>
      </c>
      <c r="C32" s="43" t="inlineStr">
        <is>
          <t>Y</t>
        </is>
      </c>
      <c r="D32" s="31">
        <f>IFERROR(INDEX('Property List'!$B$6:$B$35,MATCH($A32,'Property List'!$A$6:$A$35,0)),"")</f>
        <v/>
      </c>
      <c r="E32" s="31">
        <f>IF(SUMIFS('1. Floor Plan &amp; Rent'!$K$6:$K$539,'1. Floor Plan &amp; Rent'!$A$6:$A$539,$A32,'1. Floor Plan &amp; Rent'!$D$6:$D$539,"&lt;&gt;Property Total")=0,"",SUMIFS('1. Floor Plan &amp; Rent'!$K$6:$K$539,'1. Floor Plan &amp; Rent'!$A$6:$A$539,$A32,'1. Floor Plan &amp; Rent'!$D$6:$D$539,"&lt;&gt;Property Total"))</f>
        <v/>
      </c>
      <c r="F32" s="43" t="inlineStr">
        <is>
          <t>Other</t>
        </is>
      </c>
      <c r="G32" s="34" t="inlineStr">
        <is>
          <t>Y</t>
        </is>
      </c>
      <c r="H32" s="34" t="inlineStr"/>
      <c r="I32" s="32" t="inlineStr"/>
      <c r="J32" s="32" t="inlineStr"/>
      <c r="K32" s="32" t="inlineStr"/>
      <c r="L32" s="33" t="n"/>
      <c r="M32" s="33" t="n"/>
      <c r="N32" s="33" t="n"/>
      <c r="O32" s="33" t="n"/>
      <c r="P32" s="33" t="n"/>
      <c r="Q32" s="33" t="n"/>
      <c r="R32" s="15">
        <f>IFERROR(AVERAGE(L32:Q32),"")</f>
        <v/>
      </c>
      <c r="S32" s="15">
        <f>IFERROR(SUM(L32:Q32),"")</f>
        <v/>
      </c>
      <c r="T32" s="15">
        <f>IFERROR(R32/D32,"")</f>
        <v/>
      </c>
      <c r="U32" s="15">
        <f>IFERROR(R32/E32,"")</f>
        <v/>
      </c>
      <c r="V32" s="32" t="inlineStr"/>
      <c r="W32" s="32" t="inlineStr">
        <is>
          <t>no bills or GL lines in the window</t>
        </is>
      </c>
    </row>
    <row r="33">
      <c r="A33" s="43" t="inlineStr">
        <is>
          <t>Muse</t>
        </is>
      </c>
      <c r="B33" s="43" t="inlineStr">
        <is>
          <t>Dallas-Fort Worth Metro</t>
        </is>
      </c>
      <c r="C33" s="43" t="inlineStr">
        <is>
          <t>Y</t>
        </is>
      </c>
      <c r="D33" s="31">
        <f>IFERROR(INDEX('Property List'!$B$6:$B$35,MATCH($A33,'Property List'!$A$6:$A$35,0)),"")</f>
        <v/>
      </c>
      <c r="E33" s="31">
        <f>IF(SUMIFS('1. Floor Plan &amp; Rent'!$K$6:$K$539,'1. Floor Plan &amp; Rent'!$A$6:$A$539,$A33,'1. Floor Plan &amp; Rent'!$D$6:$D$539,"&lt;&gt;Property Total")=0,"",SUMIFS('1. Floor Plan &amp; Rent'!$K$6:$K$539,'1. Floor Plan &amp; Rent'!$A$6:$A$539,$A33,'1. Floor Plan &amp; Rent'!$D$6:$D$539,"&lt;&gt;Property Total"))</f>
        <v/>
      </c>
      <c r="F33" s="43" t="inlineStr">
        <is>
          <t>Water/Sewer</t>
        </is>
      </c>
      <c r="G33" s="34" t="inlineStr">
        <is>
          <t>Y</t>
        </is>
      </c>
      <c r="H33" s="34" t="inlineStr">
        <is>
          <t>Y</t>
        </is>
      </c>
      <c r="I33" s="32" t="inlineStr">
        <is>
          <t>CITY OF DALLAS-101310855-MUS, CITY OF DALLAS-101310856-MUS, CITY OF DALLAS-101310857-MUS, CITY OF DALLAS-101310945-MUS, City of Dallas TX, City of Dallas TX - 1000085514 - MUS, City of Dallas TX - 1000407206 - MUS, City of Dallas TX - 1000412952 - MUS, City of Dallas TX - 1000412961 - MUS</t>
        </is>
      </c>
      <c r="J33" s="32" t="inlineStr">
        <is>
          <t>8 accounts</t>
        </is>
      </c>
      <c r="K33" s="32" t="inlineStr">
        <is>
          <t>Metered (8 accts)</t>
        </is>
      </c>
      <c r="L33" s="33" t="n">
        <v>109487.3</v>
      </c>
      <c r="M33" s="33" t="n">
        <v>75999.55</v>
      </c>
      <c r="N33" s="33" t="n">
        <v>82712.53</v>
      </c>
      <c r="O33" s="33" t="n">
        <v>81052.58</v>
      </c>
      <c r="P33" s="33" t="n">
        <v>105919.5</v>
      </c>
      <c r="Q33" s="33" t="n">
        <v>94054.8</v>
      </c>
      <c r="R33" s="15">
        <f>IFERROR(AVERAGE(L33:Q33),"")</f>
        <v/>
      </c>
      <c r="S33" s="15">
        <f>IFERROR(SUM(L33:Q33),"")</f>
        <v/>
      </c>
      <c r="T33" s="15">
        <f>IFERROR(R33/D33,"")</f>
        <v/>
      </c>
      <c r="U33" s="15">
        <f>IFERROR(R33/E33,"")</f>
        <v/>
      </c>
      <c r="V33" s="32" t="inlineStr">
        <is>
          <t>High</t>
        </is>
      </c>
      <c r="W33" s="32" t="inlineStr">
        <is>
          <t>GL and captured invoices disagree — 2026-02 GL $112,947 vs invoices $109,487; 2026-03 GL $79,459 vs invoices $76,000; 2026-04 GL $86,172 vs invoices $82,713; stormwater netted out — the GL books it inside Water/Sewer; source: gl/ocr/workbook</t>
        </is>
      </c>
    </row>
    <row r="34">
      <c r="A34" s="43" t="inlineStr">
        <is>
          <t>Muse</t>
        </is>
      </c>
      <c r="B34" s="43" t="inlineStr">
        <is>
          <t>Dallas-Fort Worth Metro</t>
        </is>
      </c>
      <c r="C34" s="43" t="inlineStr">
        <is>
          <t>Y</t>
        </is>
      </c>
      <c r="D34" s="31">
        <f>IFERROR(INDEX('Property List'!$B$6:$B$35,MATCH($A34,'Property List'!$A$6:$A$35,0)),"")</f>
        <v/>
      </c>
      <c r="E34" s="31">
        <f>IF(SUMIFS('1. Floor Plan &amp; Rent'!$K$6:$K$539,'1. Floor Plan &amp; Rent'!$A$6:$A$539,$A34,'1. Floor Plan &amp; Rent'!$D$6:$D$539,"&lt;&gt;Property Total")=0,"",SUMIFS('1. Floor Plan &amp; Rent'!$K$6:$K$539,'1. Floor Plan &amp; Rent'!$A$6:$A$539,$A34,'1. Floor Plan &amp; Rent'!$D$6:$D$539,"&lt;&gt;Property Total"))</f>
        <v/>
      </c>
      <c r="F34" s="43" t="inlineStr">
        <is>
          <t>Trash &amp; Valet Waste</t>
        </is>
      </c>
      <c r="G34" s="34" t="inlineStr">
        <is>
          <t>Y</t>
        </is>
      </c>
      <c r="H34" s="34" t="inlineStr">
        <is>
          <t>Y</t>
        </is>
      </c>
      <c r="I34" s="32" t="inlineStr">
        <is>
          <t>Cloud Capital of Texas LLC DBA Texas Rubbis, GFL ENTERPRISES, INC., NEW KPM, NEW KPMMKT, Rony Canales</t>
        </is>
      </c>
      <c r="J34" s="32" t="inlineStr"/>
      <c r="K34" s="32" t="inlineStr">
        <is>
          <t>Invoiced total (0 accts)</t>
        </is>
      </c>
      <c r="L34" s="33" t="n">
        <v>19084.74</v>
      </c>
      <c r="M34" s="33" t="n">
        <v>17762.67</v>
      </c>
      <c r="N34" s="33" t="n">
        <v>13396.61</v>
      </c>
      <c r="O34" s="33" t="n">
        <v>9555.059999999999</v>
      </c>
      <c r="P34" s="33" t="n">
        <v>27543.1</v>
      </c>
      <c r="Q34" s="33" t="n">
        <v>13508.12</v>
      </c>
      <c r="R34" s="15">
        <f>IFERROR(AVERAGE(L34:Q34),"")</f>
        <v/>
      </c>
      <c r="S34" s="15">
        <f>IFERROR(SUM(L34:Q34),"")</f>
        <v/>
      </c>
      <c r="T34" s="15">
        <f>IFERROR(R34/D34,"")</f>
        <v/>
      </c>
      <c r="U34" s="15">
        <f>IFERROR(R34/E34,"")</f>
        <v/>
      </c>
      <c r="V34" s="32" t="inlineStr">
        <is>
          <t>Med</t>
        </is>
      </c>
      <c r="W34" s="32" t="inlineStr">
        <is>
          <t>source: gl</t>
        </is>
      </c>
    </row>
    <row r="35">
      <c r="A35" s="43" t="inlineStr">
        <is>
          <t>Muse</t>
        </is>
      </c>
      <c r="B35" s="43" t="inlineStr">
        <is>
          <t>Dallas-Fort Worth Metro</t>
        </is>
      </c>
      <c r="C35" s="43" t="inlineStr">
        <is>
          <t>Y</t>
        </is>
      </c>
      <c r="D35" s="31">
        <f>IFERROR(INDEX('Property List'!$B$6:$B$35,MATCH($A35,'Property List'!$A$6:$A$35,0)),"")</f>
        <v/>
      </c>
      <c r="E35" s="31">
        <f>IF(SUMIFS('1. Floor Plan &amp; Rent'!$K$6:$K$539,'1. Floor Plan &amp; Rent'!$A$6:$A$539,$A35,'1. Floor Plan &amp; Rent'!$D$6:$D$539,"&lt;&gt;Property Total")=0,"",SUMIFS('1. Floor Plan &amp; Rent'!$K$6:$K$539,'1. Floor Plan &amp; Rent'!$A$6:$A$539,$A35,'1. Floor Plan &amp; Rent'!$D$6:$D$539,"&lt;&gt;Property Total"))</f>
        <v/>
      </c>
      <c r="F35" s="43" t="inlineStr">
        <is>
          <t>Common-Area Electric</t>
        </is>
      </c>
      <c r="G35" s="34" t="inlineStr">
        <is>
          <t>Y</t>
        </is>
      </c>
      <c r="H35" s="34" t="inlineStr">
        <is>
          <t>Partial</t>
        </is>
      </c>
      <c r="I35" s="32" t="inlineStr">
        <is>
          <t>TXU Energy-100072883479-MUS, TXU Energy-900049640527-MUS</t>
        </is>
      </c>
      <c r="J35" s="32" t="inlineStr"/>
      <c r="K35" s="32" t="inlineStr">
        <is>
          <t>Invoiced total (0 accts)</t>
        </is>
      </c>
      <c r="L35" s="33" t="n">
        <v>77433.94</v>
      </c>
      <c r="M35" s="33" t="n">
        <v>57705.71</v>
      </c>
      <c r="N35" s="33" t="n">
        <v>47010.25</v>
      </c>
      <c r="O35" s="33" t="n">
        <v>45794.9</v>
      </c>
      <c r="P35" s="33" t="n">
        <v>46053.37</v>
      </c>
      <c r="Q35" s="33" t="n">
        <v>59419.2</v>
      </c>
      <c r="R35" s="15">
        <f>IFERROR(AVERAGE(L35:Q35),"")</f>
        <v/>
      </c>
      <c r="S35" s="15">
        <f>IFERROR(SUM(L35:Q35),"")</f>
        <v/>
      </c>
      <c r="T35" s="15">
        <f>IFERROR(R35/D35,"")</f>
        <v/>
      </c>
      <c r="U35" s="15">
        <f>IFERROR(R35/E35,"")</f>
        <v/>
      </c>
      <c r="V35" s="32" t="inlineStr">
        <is>
          <t>Med</t>
        </is>
      </c>
      <c r="W35" s="32" t="inlineStr">
        <is>
          <t>1 account(s) not yet tagged house vs resident — see data/meter-class.review.csv; source: gl</t>
        </is>
      </c>
    </row>
    <row r="36">
      <c r="A36" s="43" t="inlineStr">
        <is>
          <t>Muse</t>
        </is>
      </c>
      <c r="B36" s="43" t="inlineStr">
        <is>
          <t>Dallas-Fort Worth Metro</t>
        </is>
      </c>
      <c r="C36" s="43" t="inlineStr">
        <is>
          <t>Y</t>
        </is>
      </c>
      <c r="D36" s="31">
        <f>IFERROR(INDEX('Property List'!$B$6:$B$35,MATCH($A36,'Property List'!$A$6:$A$35,0)),"")</f>
        <v/>
      </c>
      <c r="E36" s="31">
        <f>IF(SUMIFS('1. Floor Plan &amp; Rent'!$K$6:$K$539,'1. Floor Plan &amp; Rent'!$A$6:$A$539,$A36,'1. Floor Plan &amp; Rent'!$D$6:$D$539,"&lt;&gt;Property Total")=0,"",SUMIFS('1. Floor Plan &amp; Rent'!$K$6:$K$539,'1. Floor Plan &amp; Rent'!$A$6:$A$539,$A36,'1. Floor Plan &amp; Rent'!$D$6:$D$539,"&lt;&gt;Property Total"))</f>
        <v/>
      </c>
      <c r="F36" s="43" t="inlineStr">
        <is>
          <t>Gas (Common/House)</t>
        </is>
      </c>
      <c r="G36" s="34" t="inlineStr">
        <is>
          <t>Y</t>
        </is>
      </c>
      <c r="H36" s="34" t="inlineStr">
        <is>
          <t>Partial</t>
        </is>
      </c>
      <c r="I36" s="32" t="inlineStr">
        <is>
          <t>Atmos Energy-4039788200-MUS, Atmos Energy-: 4039786971-MUS, Atmos Energy-: 4039786980-MUS, NEW KPMMKT</t>
        </is>
      </c>
      <c r="J36" s="32" t="inlineStr"/>
      <c r="K36" s="32" t="inlineStr">
        <is>
          <t>Invoiced total (0 accts)</t>
        </is>
      </c>
      <c r="L36" s="33" t="n">
        <v>31682.26</v>
      </c>
      <c r="M36" s="33" t="n">
        <v>24393.86</v>
      </c>
      <c r="N36" s="33" t="n">
        <v>41152.53</v>
      </c>
      <c r="O36" s="33" t="n">
        <v>18028.71</v>
      </c>
      <c r="P36" s="33" t="n">
        <v>13056.52</v>
      </c>
      <c r="Q36" s="33" t="n">
        <v>13861.67</v>
      </c>
      <c r="R36" s="15">
        <f>IFERROR(AVERAGE(L36:Q36),"")</f>
        <v/>
      </c>
      <c r="S36" s="15">
        <f>IFERROR(SUM(L36:Q36),"")</f>
        <v/>
      </c>
      <c r="T36" s="15">
        <f>IFERROR(R36/D36,"")</f>
        <v/>
      </c>
      <c r="U36" s="15">
        <f>IFERROR(R36/E36,"")</f>
        <v/>
      </c>
      <c r="V36" s="32" t="inlineStr">
        <is>
          <t>Med</t>
        </is>
      </c>
      <c r="W36" s="32" t="inlineStr">
        <is>
          <t>3 account(s) not yet tagged house vs resident — see data/meter-class.review.csv; source: gl</t>
        </is>
      </c>
    </row>
    <row r="37">
      <c r="A37" s="43" t="inlineStr">
        <is>
          <t>Muse</t>
        </is>
      </c>
      <c r="B37" s="43" t="inlineStr">
        <is>
          <t>Dallas-Fort Worth Metro</t>
        </is>
      </c>
      <c r="C37" s="43" t="inlineStr">
        <is>
          <t>Y</t>
        </is>
      </c>
      <c r="D37" s="31">
        <f>IFERROR(INDEX('Property List'!$B$6:$B$35,MATCH($A37,'Property List'!$A$6:$A$35,0)),"")</f>
        <v/>
      </c>
      <c r="E37" s="31">
        <f>IF(SUMIFS('1. Floor Plan &amp; Rent'!$K$6:$K$539,'1. Floor Plan &amp; Rent'!$A$6:$A$539,$A37,'1. Floor Plan &amp; Rent'!$D$6:$D$539,"&lt;&gt;Property Total")=0,"",SUMIFS('1. Floor Plan &amp; Rent'!$K$6:$K$539,'1. Floor Plan &amp; Rent'!$A$6:$A$539,$A37,'1. Floor Plan &amp; Rent'!$D$6:$D$539,"&lt;&gt;Property Total"))</f>
        <v/>
      </c>
      <c r="F37" s="43" t="inlineStr">
        <is>
          <t>Pest Control</t>
        </is>
      </c>
      <c r="G37" s="34" t="inlineStr">
        <is>
          <t>Y</t>
        </is>
      </c>
      <c r="H37" s="34" t="inlineStr">
        <is>
          <t>Y</t>
        </is>
      </c>
      <c r="I37" s="32" t="inlineStr">
        <is>
          <t>GATOR PEST SOLUTIONS, GREENFOREST TERMITE &amp; PEST CONTROL, INC</t>
        </is>
      </c>
      <c r="J37" s="32" t="inlineStr"/>
      <c r="K37" s="32" t="inlineStr">
        <is>
          <t>Flat monthly contract</t>
        </is>
      </c>
      <c r="L37" s="33" t="n">
        <v>2155.27</v>
      </c>
      <c r="M37" s="33" t="n">
        <v>811.88</v>
      </c>
      <c r="N37" s="33" t="n">
        <v>1704.94</v>
      </c>
      <c r="O37" s="33" t="n">
        <v>546.33</v>
      </c>
      <c r="P37" s="33" t="n">
        <v>4615.12</v>
      </c>
      <c r="Q37" s="33" t="n">
        <v>259.8</v>
      </c>
      <c r="R37" s="15">
        <f>IFERROR(AVERAGE(L37:Q37),"")</f>
        <v/>
      </c>
      <c r="S37" s="15">
        <f>IFERROR(SUM(L37:Q37),"")</f>
        <v/>
      </c>
      <c r="T37" s="15">
        <f>IFERROR(R37/D37,"")</f>
        <v/>
      </c>
      <c r="U37" s="15">
        <f>IFERROR(R37/E37,"")</f>
        <v/>
      </c>
      <c r="V37" s="32" t="inlineStr">
        <is>
          <t>Med</t>
        </is>
      </c>
      <c r="W37" s="32" t="inlineStr">
        <is>
          <t>source: gl</t>
        </is>
      </c>
    </row>
    <row r="38">
      <c r="A38" s="43" t="inlineStr">
        <is>
          <t>Muse</t>
        </is>
      </c>
      <c r="B38" s="43" t="inlineStr">
        <is>
          <t>Dallas-Fort Worth Metro</t>
        </is>
      </c>
      <c r="C38" s="43" t="inlineStr">
        <is>
          <t>Y</t>
        </is>
      </c>
      <c r="D38" s="31">
        <f>IFERROR(INDEX('Property List'!$B$6:$B$35,MATCH($A38,'Property List'!$A$6:$A$35,0)),"")</f>
        <v/>
      </c>
      <c r="E38" s="31">
        <f>IF(SUMIFS('1. Floor Plan &amp; Rent'!$K$6:$K$539,'1. Floor Plan &amp; Rent'!$A$6:$A$539,$A38,'1. Floor Plan &amp; Rent'!$D$6:$D$539,"&lt;&gt;Property Total")=0,"",SUMIFS('1. Floor Plan &amp; Rent'!$K$6:$K$539,'1. Floor Plan &amp; Rent'!$A$6:$A$539,$A38,'1. Floor Plan &amp; Rent'!$D$6:$D$539,"&lt;&gt;Property Total"))</f>
        <v/>
      </c>
      <c r="F38" s="43" t="inlineStr">
        <is>
          <t>Stormwater/Drainage Fee</t>
        </is>
      </c>
      <c r="G38" s="34" t="inlineStr">
        <is>
          <t>Y</t>
        </is>
      </c>
      <c r="H38" s="34" t="inlineStr">
        <is>
          <t>Partial</t>
        </is>
      </c>
      <c r="I38" s="32" t="inlineStr">
        <is>
          <t>City of Dallas TX</t>
        </is>
      </c>
      <c r="J38" s="32" t="inlineStr">
        <is>
          <t>2 accounts</t>
        </is>
      </c>
      <c r="K38" s="32" t="inlineStr">
        <is>
          <t>Fixed fee on water bill</t>
        </is>
      </c>
      <c r="L38" s="33" t="n">
        <v>3459.7</v>
      </c>
      <c r="M38" s="33" t="n">
        <v>3459.7</v>
      </c>
      <c r="N38" s="33" t="n">
        <v>3459.7</v>
      </c>
      <c r="O38" s="33" t="n">
        <v>3459.7</v>
      </c>
      <c r="P38" s="33" t="n">
        <v>3459.7</v>
      </c>
      <c r="Q38" s="33" t="n"/>
      <c r="R38" s="15">
        <f>IFERROR(AVERAGE(L38:Q38),"")</f>
        <v/>
      </c>
      <c r="S38" s="15">
        <f>IFERROR(SUM(L38:Q38),"")</f>
        <v/>
      </c>
      <c r="T38" s="15">
        <f>IFERROR(R38/D38,"")</f>
        <v/>
      </c>
      <c r="U38" s="15">
        <f>IFERROR(R38/E38,"")</f>
        <v/>
      </c>
      <c r="V38" s="32" t="inlineStr">
        <is>
          <t>Med</t>
        </is>
      </c>
      <c r="W38" s="32" t="inlineStr">
        <is>
          <t>no invoice captured for Jul-26; source: ocr</t>
        </is>
      </c>
    </row>
    <row r="39">
      <c r="A39" s="43" t="inlineStr">
        <is>
          <t>Muse</t>
        </is>
      </c>
      <c r="B39" s="43" t="inlineStr">
        <is>
          <t>Dallas-Fort Worth Metro</t>
        </is>
      </c>
      <c r="C39" s="43" t="inlineStr">
        <is>
          <t>Y</t>
        </is>
      </c>
      <c r="D39" s="31">
        <f>IFERROR(INDEX('Property List'!$B$6:$B$35,MATCH($A39,'Property List'!$A$6:$A$35,0)),"")</f>
        <v/>
      </c>
      <c r="E39" s="31">
        <f>IF(SUMIFS('1. Floor Plan &amp; Rent'!$K$6:$K$539,'1. Floor Plan &amp; Rent'!$A$6:$A$539,$A39,'1. Floor Plan &amp; Rent'!$D$6:$D$539,"&lt;&gt;Property Total")=0,"",SUMIFS('1. Floor Plan &amp; Rent'!$K$6:$K$539,'1. Floor Plan &amp; Rent'!$A$6:$A$539,$A39,'1. Floor Plan &amp; Rent'!$D$6:$D$539,"&lt;&gt;Property Total"))</f>
        <v/>
      </c>
      <c r="F39" s="43" t="inlineStr">
        <is>
          <t>Cable/Internet (Bulk)</t>
        </is>
      </c>
      <c r="G39" s="34" t="inlineStr">
        <is>
          <t>Y</t>
        </is>
      </c>
      <c r="H39" s="34" t="inlineStr">
        <is>
          <t>Y</t>
        </is>
      </c>
      <c r="I39" s="32" t="inlineStr">
        <is>
          <t>APARTMENTS247.COM INC, NEW KPMMF, ZUMPER, INC.</t>
        </is>
      </c>
      <c r="J39" s="32" t="inlineStr"/>
      <c r="K39" s="32" t="inlineStr">
        <is>
          <t>Flat monthly contract</t>
        </is>
      </c>
      <c r="L39" s="33" t="n">
        <v>710</v>
      </c>
      <c r="M39" s="33" t="n">
        <v>902.86</v>
      </c>
      <c r="N39" s="33" t="n">
        <v>910</v>
      </c>
      <c r="O39" s="33" t="n">
        <v>910</v>
      </c>
      <c r="P39" s="33" t="n">
        <v>910</v>
      </c>
      <c r="Q39" s="33" t="n">
        <v>710</v>
      </c>
      <c r="R39" s="15">
        <f>IFERROR(AVERAGE(L39:Q39),"")</f>
        <v/>
      </c>
      <c r="S39" s="15">
        <f>IFERROR(SUM(L39:Q39),"")</f>
        <v/>
      </c>
      <c r="T39" s="15">
        <f>IFERROR(R39/D39,"")</f>
        <v/>
      </c>
      <c r="U39" s="15">
        <f>IFERROR(R39/E39,"")</f>
        <v/>
      </c>
      <c r="V39" s="32" t="inlineStr">
        <is>
          <t>Med</t>
        </is>
      </c>
      <c r="W39" s="32" t="inlineStr">
        <is>
          <t>source: gl</t>
        </is>
      </c>
    </row>
    <row r="40">
      <c r="A40" s="43" t="inlineStr">
        <is>
          <t>Muse</t>
        </is>
      </c>
      <c r="B40" s="43" t="inlineStr">
        <is>
          <t>Dallas-Fort Worth Metro</t>
        </is>
      </c>
      <c r="C40" s="43" t="inlineStr">
        <is>
          <t>Y</t>
        </is>
      </c>
      <c r="D40" s="31">
        <f>IFERROR(INDEX('Property List'!$B$6:$B$35,MATCH($A40,'Property List'!$A$6:$A$35,0)),"")</f>
        <v/>
      </c>
      <c r="E40" s="31">
        <f>IF(SUMIFS('1. Floor Plan &amp; Rent'!$K$6:$K$539,'1. Floor Plan &amp; Rent'!$A$6:$A$539,$A40,'1. Floor Plan &amp; Rent'!$D$6:$D$539,"&lt;&gt;Property Total")=0,"",SUMIFS('1. Floor Plan &amp; Rent'!$K$6:$K$539,'1. Floor Plan &amp; Rent'!$A$6:$A$539,$A40,'1. Floor Plan &amp; Rent'!$D$6:$D$539,"&lt;&gt;Property Total"))</f>
        <v/>
      </c>
      <c r="F40" s="43" t="inlineStr">
        <is>
          <t>Utility Billing Admin Fee</t>
        </is>
      </c>
      <c r="G40" s="34" t="inlineStr">
        <is>
          <t>Y</t>
        </is>
      </c>
      <c r="H40" s="34" t="inlineStr"/>
      <c r="I40" s="32" t="inlineStr"/>
      <c r="J40" s="32" t="inlineStr"/>
      <c r="K40" s="32" t="inlineStr"/>
      <c r="L40" s="33" t="n"/>
      <c r="M40" s="33" t="n"/>
      <c r="N40" s="33" t="n"/>
      <c r="O40" s="33" t="n"/>
      <c r="P40" s="33" t="n"/>
      <c r="Q40" s="33" t="n"/>
      <c r="R40" s="15">
        <f>IFERROR(AVERAGE(L40:Q40),"")</f>
        <v/>
      </c>
      <c r="S40" s="15">
        <f>IFERROR(SUM(L40:Q40),"")</f>
        <v/>
      </c>
      <c r="T40" s="15">
        <f>IFERROR(R40/D40,"")</f>
        <v/>
      </c>
      <c r="U40" s="15">
        <f>IFERROR(R40/E40,"")</f>
        <v/>
      </c>
      <c r="V40" s="32" t="inlineStr"/>
      <c r="W40" s="32" t="inlineStr">
        <is>
          <t>no bills or GL lines in the window</t>
        </is>
      </c>
    </row>
    <row r="41">
      <c r="A41" s="43" t="inlineStr">
        <is>
          <t>Muse</t>
        </is>
      </c>
      <c r="B41" s="43" t="inlineStr">
        <is>
          <t>Dallas-Fort Worth Metro</t>
        </is>
      </c>
      <c r="C41" s="43" t="inlineStr">
        <is>
          <t>Y</t>
        </is>
      </c>
      <c r="D41" s="31">
        <f>IFERROR(INDEX('Property List'!$B$6:$B$35,MATCH($A41,'Property List'!$A$6:$A$35,0)),"")</f>
        <v/>
      </c>
      <c r="E41" s="31">
        <f>IF(SUMIFS('1. Floor Plan &amp; Rent'!$K$6:$K$539,'1. Floor Plan &amp; Rent'!$A$6:$A$539,$A41,'1. Floor Plan &amp; Rent'!$D$6:$D$539,"&lt;&gt;Property Total")=0,"",SUMIFS('1. Floor Plan &amp; Rent'!$K$6:$K$539,'1. Floor Plan &amp; Rent'!$A$6:$A$539,$A41,'1. Floor Plan &amp; Rent'!$D$6:$D$539,"&lt;&gt;Property Total"))</f>
        <v/>
      </c>
      <c r="F41" s="43" t="inlineStr">
        <is>
          <t>Other</t>
        </is>
      </c>
      <c r="G41" s="34" t="inlineStr">
        <is>
          <t>Y</t>
        </is>
      </c>
      <c r="H41" s="34" t="inlineStr"/>
      <c r="I41" s="32" t="inlineStr"/>
      <c r="J41" s="32" t="inlineStr"/>
      <c r="K41" s="32" t="inlineStr"/>
      <c r="L41" s="33" t="n"/>
      <c r="M41" s="33" t="n"/>
      <c r="N41" s="33" t="n"/>
      <c r="O41" s="33" t="n"/>
      <c r="P41" s="33" t="n"/>
      <c r="Q41" s="33" t="n"/>
      <c r="R41" s="15">
        <f>IFERROR(AVERAGE(L41:Q41),"")</f>
        <v/>
      </c>
      <c r="S41" s="15">
        <f>IFERROR(SUM(L41:Q41),"")</f>
        <v/>
      </c>
      <c r="T41" s="15">
        <f>IFERROR(R41/D41,"")</f>
        <v/>
      </c>
      <c r="U41" s="15">
        <f>IFERROR(R41/E41,"")</f>
        <v/>
      </c>
      <c r="V41" s="32" t="inlineStr"/>
      <c r="W41" s="32" t="inlineStr">
        <is>
          <t>no bills or GL lines in the window</t>
        </is>
      </c>
    </row>
    <row r="42">
      <c r="A42" s="43" t="inlineStr">
        <is>
          <t>Palace</t>
        </is>
      </c>
      <c r="B42" s="43" t="inlineStr">
        <is>
          <t>Dallas-Fort Worth Metro</t>
        </is>
      </c>
      <c r="C42" s="43" t="inlineStr">
        <is>
          <t>Y</t>
        </is>
      </c>
      <c r="D42" s="31">
        <f>IFERROR(INDEX('Property List'!$B$6:$B$35,MATCH($A42,'Property List'!$A$6:$A$35,0)),"")</f>
        <v/>
      </c>
      <c r="E42" s="31">
        <f>IF(SUMIFS('1. Floor Plan &amp; Rent'!$K$6:$K$539,'1. Floor Plan &amp; Rent'!$A$6:$A$539,$A42,'1. Floor Plan &amp; Rent'!$D$6:$D$539,"&lt;&gt;Property Total")=0,"",SUMIFS('1. Floor Plan &amp; Rent'!$K$6:$K$539,'1. Floor Plan &amp; Rent'!$A$6:$A$539,$A42,'1. Floor Plan &amp; Rent'!$D$6:$D$539,"&lt;&gt;Property Total"))</f>
        <v/>
      </c>
      <c r="F42" s="43" t="inlineStr">
        <is>
          <t>Water/Sewer</t>
        </is>
      </c>
      <c r="G42" s="34" t="inlineStr">
        <is>
          <t>Y</t>
        </is>
      </c>
      <c r="H42" s="34" t="inlineStr">
        <is>
          <t>Y</t>
        </is>
      </c>
      <c r="I42" s="32" t="inlineStr">
        <is>
          <t>City of Arlington, City of Arlington-36-0209.303-PAL, City of Arlington-36-0348.303-PAL, City of Arlington-36-0349.303-PAL, City of Arlington-36-0350.303-PAL, City of Arlington-36-0696.303-PAL, City of Arlington-36-0697.303-PAL, City of Arlington-36-0698.303-PAL</t>
        </is>
      </c>
      <c r="J42" s="32" t="inlineStr">
        <is>
          <t>7 accounts</t>
        </is>
      </c>
      <c r="K42" s="32" t="inlineStr">
        <is>
          <t>Metered (7 accts)</t>
        </is>
      </c>
      <c r="L42" s="33" t="n">
        <v>24621.48</v>
      </c>
      <c r="M42" s="33" t="n">
        <v>16651.18</v>
      </c>
      <c r="N42" s="33" t="n">
        <v>12509.67</v>
      </c>
      <c r="O42" s="33" t="n">
        <v>9776.18</v>
      </c>
      <c r="P42" s="33" t="n">
        <v>10405.82</v>
      </c>
      <c r="Q42" s="33" t="n">
        <v>14934.69</v>
      </c>
      <c r="R42" s="15">
        <f>IFERROR(AVERAGE(L42:Q42),"")</f>
        <v/>
      </c>
      <c r="S42" s="15">
        <f>IFERROR(SUM(L42:Q42),"")</f>
        <v/>
      </c>
      <c r="T42" s="15">
        <f>IFERROR(R42/D42,"")</f>
        <v/>
      </c>
      <c r="U42" s="15">
        <f>IFERROR(R42/E42,"")</f>
        <v/>
      </c>
      <c r="V42" s="32" t="inlineStr">
        <is>
          <t>High</t>
        </is>
      </c>
      <c r="W42" s="32" t="inlineStr">
        <is>
          <t>GL and captured invoices disagree — 2026-02 GL $26,088 vs invoices $24,365; 2026-03 GL $18,118 vs invoices $16,417; 2026-04 GL $13,977 vs invoices $11,689; stormwater netted out — the GL books it inside Water/Sewer; source: gl/ocr/workbook</t>
        </is>
      </c>
    </row>
    <row r="43">
      <c r="A43" s="43" t="inlineStr">
        <is>
          <t>Palace</t>
        </is>
      </c>
      <c r="B43" s="43" t="inlineStr">
        <is>
          <t>Dallas-Fort Worth Metro</t>
        </is>
      </c>
      <c r="C43" s="43" t="inlineStr">
        <is>
          <t>Y</t>
        </is>
      </c>
      <c r="D43" s="31">
        <f>IFERROR(INDEX('Property List'!$B$6:$B$35,MATCH($A43,'Property List'!$A$6:$A$35,0)),"")</f>
        <v/>
      </c>
      <c r="E43" s="31">
        <f>IF(SUMIFS('1. Floor Plan &amp; Rent'!$K$6:$K$539,'1. Floor Plan &amp; Rent'!$A$6:$A$539,$A43,'1. Floor Plan &amp; Rent'!$D$6:$D$539,"&lt;&gt;Property Total")=0,"",SUMIFS('1. Floor Plan &amp; Rent'!$K$6:$K$539,'1. Floor Plan &amp; Rent'!$A$6:$A$539,$A43,'1. Floor Plan &amp; Rent'!$D$6:$D$539,"&lt;&gt;Property Total"))</f>
        <v/>
      </c>
      <c r="F43" s="43" t="inlineStr">
        <is>
          <t>Trash &amp; Valet Waste</t>
        </is>
      </c>
      <c r="G43" s="34" t="inlineStr">
        <is>
          <t>Y</t>
        </is>
      </c>
      <c r="H43" s="34" t="inlineStr">
        <is>
          <t>Y</t>
        </is>
      </c>
      <c r="I43" s="32" t="inlineStr">
        <is>
          <t>GFL ENTERPRISES, INC.</t>
        </is>
      </c>
      <c r="J43" s="32" t="inlineStr"/>
      <c r="K43" s="32" t="inlineStr">
        <is>
          <t>Invoiced total (0 accts)</t>
        </is>
      </c>
      <c r="L43" s="33" t="n">
        <v>5285.57</v>
      </c>
      <c r="M43" s="33" t="n">
        <v>5568.57</v>
      </c>
      <c r="N43" s="33" t="n">
        <v>5300.18</v>
      </c>
      <c r="O43" s="33" t="n">
        <v>5512.5</v>
      </c>
      <c r="P43" s="33" t="n">
        <v>5569.25</v>
      </c>
      <c r="Q43" s="33" t="n">
        <v>5082.49</v>
      </c>
      <c r="R43" s="15">
        <f>IFERROR(AVERAGE(L43:Q43),"")</f>
        <v/>
      </c>
      <c r="S43" s="15">
        <f>IFERROR(SUM(L43:Q43),"")</f>
        <v/>
      </c>
      <c r="T43" s="15">
        <f>IFERROR(R43/D43,"")</f>
        <v/>
      </c>
      <c r="U43" s="15">
        <f>IFERROR(R43/E43,"")</f>
        <v/>
      </c>
      <c r="V43" s="32" t="inlineStr">
        <is>
          <t>Med</t>
        </is>
      </c>
      <c r="W43" s="32" t="inlineStr">
        <is>
          <t>source: gl</t>
        </is>
      </c>
    </row>
    <row r="44">
      <c r="A44" s="43" t="inlineStr">
        <is>
          <t>Palace</t>
        </is>
      </c>
      <c r="B44" s="43" t="inlineStr">
        <is>
          <t>Dallas-Fort Worth Metro</t>
        </is>
      </c>
      <c r="C44" s="43" t="inlineStr">
        <is>
          <t>Y</t>
        </is>
      </c>
      <c r="D44" s="31">
        <f>IFERROR(INDEX('Property List'!$B$6:$B$35,MATCH($A44,'Property List'!$A$6:$A$35,0)),"")</f>
        <v/>
      </c>
      <c r="E44" s="31">
        <f>IF(SUMIFS('1. Floor Plan &amp; Rent'!$K$6:$K$539,'1. Floor Plan &amp; Rent'!$A$6:$A$539,$A44,'1. Floor Plan &amp; Rent'!$D$6:$D$539,"&lt;&gt;Property Total")=0,"",SUMIFS('1. Floor Plan &amp; Rent'!$K$6:$K$539,'1. Floor Plan &amp; Rent'!$A$6:$A$539,$A44,'1. Floor Plan &amp; Rent'!$D$6:$D$539,"&lt;&gt;Property Total"))</f>
        <v/>
      </c>
      <c r="F44" s="43" t="inlineStr">
        <is>
          <t>Common-Area Electric</t>
        </is>
      </c>
      <c r="G44" s="34" t="inlineStr">
        <is>
          <t>Y</t>
        </is>
      </c>
      <c r="H44" s="34" t="inlineStr">
        <is>
          <t>Partial</t>
        </is>
      </c>
      <c r="I44" s="32" t="inlineStr">
        <is>
          <t>NEW KPMMKT, Reliant Energy, Reliant Energy-008000205194-PAL</t>
        </is>
      </c>
      <c r="J44" s="32" t="inlineStr"/>
      <c r="K44" s="32" t="inlineStr">
        <is>
          <t>Invoiced total (0 accts)</t>
        </is>
      </c>
      <c r="L44" s="33" t="n">
        <v>3569.15</v>
      </c>
      <c r="M44" s="33" t="n">
        <v>5518.71</v>
      </c>
      <c r="N44" s="33" t="n">
        <v>3797.21</v>
      </c>
      <c r="O44" s="33" t="n">
        <v>4043.62</v>
      </c>
      <c r="P44" s="33" t="n">
        <v>4619.87</v>
      </c>
      <c r="Q44" s="33" t="n">
        <v>4535.92</v>
      </c>
      <c r="R44" s="15">
        <f>IFERROR(AVERAGE(L44:Q44),"")</f>
        <v/>
      </c>
      <c r="S44" s="15">
        <f>IFERROR(SUM(L44:Q44),"")</f>
        <v/>
      </c>
      <c r="T44" s="15">
        <f>IFERROR(R44/D44,"")</f>
        <v/>
      </c>
      <c r="U44" s="15">
        <f>IFERROR(R44/E44,"")</f>
        <v/>
      </c>
      <c r="V44" s="32" t="inlineStr">
        <is>
          <t>Med</t>
        </is>
      </c>
      <c r="W44" s="32" t="inlineStr">
        <is>
          <t>1 account(s) not yet tagged house vs resident — see data/meter-class.review.csv; source: gl</t>
        </is>
      </c>
    </row>
    <row r="45">
      <c r="A45" s="43" t="inlineStr">
        <is>
          <t>Palace</t>
        </is>
      </c>
      <c r="B45" s="43" t="inlineStr">
        <is>
          <t>Dallas-Fort Worth Metro</t>
        </is>
      </c>
      <c r="C45" s="43" t="inlineStr">
        <is>
          <t>Y</t>
        </is>
      </c>
      <c r="D45" s="31">
        <f>IFERROR(INDEX('Property List'!$B$6:$B$35,MATCH($A45,'Property List'!$A$6:$A$35,0)),"")</f>
        <v/>
      </c>
      <c r="E45" s="31">
        <f>IF(SUMIFS('1. Floor Plan &amp; Rent'!$K$6:$K$539,'1. Floor Plan &amp; Rent'!$A$6:$A$539,$A45,'1. Floor Plan &amp; Rent'!$D$6:$D$539,"&lt;&gt;Property Total")=0,"",SUMIFS('1. Floor Plan &amp; Rent'!$K$6:$K$539,'1. Floor Plan &amp; Rent'!$A$6:$A$539,$A45,'1. Floor Plan &amp; Rent'!$D$6:$D$539,"&lt;&gt;Property Total"))</f>
        <v/>
      </c>
      <c r="F45" s="43" t="inlineStr">
        <is>
          <t>Gas (Common/House)</t>
        </is>
      </c>
      <c r="G45" s="34" t="inlineStr">
        <is>
          <t>Y</t>
        </is>
      </c>
      <c r="H45" s="34" t="inlineStr">
        <is>
          <t>Y</t>
        </is>
      </c>
      <c r="I45" s="32" t="inlineStr">
        <is>
          <t>Atmos Energy, Atmos Energy-4044576152 -PAL, Atmos Energy-4044576161-PAL</t>
        </is>
      </c>
      <c r="J45" s="32" t="inlineStr">
        <is>
          <t>4044576161</t>
        </is>
      </c>
      <c r="K45" s="32" t="inlineStr">
        <is>
          <t>Metered (1 acct)</t>
        </is>
      </c>
      <c r="L45" s="33" t="n">
        <v>7010.4</v>
      </c>
      <c r="M45" s="33" t="n">
        <v>7033.16</v>
      </c>
      <c r="N45" s="33" t="n">
        <v>5155.56</v>
      </c>
      <c r="O45" s="33" t="n">
        <v>4346.86</v>
      </c>
      <c r="P45" s="33" t="n">
        <v>4660.98</v>
      </c>
      <c r="Q45" s="33" t="n">
        <v>4154.01</v>
      </c>
      <c r="R45" s="15">
        <f>IFERROR(AVERAGE(L45:Q45),"")</f>
        <v/>
      </c>
      <c r="S45" s="15">
        <f>IFERROR(SUM(L45:Q45),"")</f>
        <v/>
      </c>
      <c r="T45" s="15">
        <f>IFERROR(R45/D45,"")</f>
        <v/>
      </c>
      <c r="U45" s="15">
        <f>IFERROR(R45/E45,"")</f>
        <v/>
      </c>
      <c r="V45" s="32" t="inlineStr">
        <is>
          <t>High</t>
        </is>
      </c>
      <c r="W45" s="32" t="inlineStr">
        <is>
          <t>GL and captured invoices disagree — 2026-02 GL $7,010 vs invoices $3,417; 2026-03 GL $7,033 vs invoices $3,876; 2026-04 GL $5,156 vs invoices $2,563; source: gl/workbook</t>
        </is>
      </c>
    </row>
    <row r="46">
      <c r="A46" s="43" t="inlineStr">
        <is>
          <t>Palace</t>
        </is>
      </c>
      <c r="B46" s="43" t="inlineStr">
        <is>
          <t>Dallas-Fort Worth Metro</t>
        </is>
      </c>
      <c r="C46" s="43" t="inlineStr">
        <is>
          <t>Y</t>
        </is>
      </c>
      <c r="D46" s="31">
        <f>IFERROR(INDEX('Property List'!$B$6:$B$35,MATCH($A46,'Property List'!$A$6:$A$35,0)),"")</f>
        <v/>
      </c>
      <c r="E46" s="31">
        <f>IF(SUMIFS('1. Floor Plan &amp; Rent'!$K$6:$K$539,'1. Floor Plan &amp; Rent'!$A$6:$A$539,$A46,'1. Floor Plan &amp; Rent'!$D$6:$D$539,"&lt;&gt;Property Total")=0,"",SUMIFS('1. Floor Plan &amp; Rent'!$K$6:$K$539,'1. Floor Plan &amp; Rent'!$A$6:$A$539,$A46,'1. Floor Plan &amp; Rent'!$D$6:$D$539,"&lt;&gt;Property Total"))</f>
        <v/>
      </c>
      <c r="F46" s="43" t="inlineStr">
        <is>
          <t>Pest Control</t>
        </is>
      </c>
      <c r="G46" s="34" t="inlineStr">
        <is>
          <t>Y</t>
        </is>
      </c>
      <c r="H46" s="34" t="inlineStr">
        <is>
          <t>Partial</t>
        </is>
      </c>
      <c r="I46" s="32" t="inlineStr">
        <is>
          <t>ECOTEAM CORPORATE, GATOR PEST SOLUTIONS, NEW KPMMKT</t>
        </is>
      </c>
      <c r="J46" s="32" t="inlineStr"/>
      <c r="K46" s="32" t="inlineStr">
        <is>
          <t>Flat monthly contract</t>
        </is>
      </c>
      <c r="L46" s="33" t="n">
        <v>551</v>
      </c>
      <c r="M46" s="33" t="n">
        <v>476.32</v>
      </c>
      <c r="N46" s="33" t="n">
        <v>1623.77</v>
      </c>
      <c r="O46" s="33" t="n">
        <v>257.65</v>
      </c>
      <c r="P46" s="33" t="n">
        <v>1084.25</v>
      </c>
      <c r="Q46" s="33" t="n"/>
      <c r="R46" s="15">
        <f>IFERROR(AVERAGE(L46:Q46),"")</f>
        <v/>
      </c>
      <c r="S46" s="15">
        <f>IFERROR(SUM(L46:Q46),"")</f>
        <v/>
      </c>
      <c r="T46" s="15">
        <f>IFERROR(R46/D46,"")</f>
        <v/>
      </c>
      <c r="U46" s="15">
        <f>IFERROR(R46/E46,"")</f>
        <v/>
      </c>
      <c r="V46" s="32" t="inlineStr">
        <is>
          <t>Med</t>
        </is>
      </c>
      <c r="W46" s="32" t="inlineStr">
        <is>
          <t>no invoice captured for Jul-26; source: gl</t>
        </is>
      </c>
    </row>
    <row r="47">
      <c r="A47" s="43" t="inlineStr">
        <is>
          <t>Palace</t>
        </is>
      </c>
      <c r="B47" s="43" t="inlineStr">
        <is>
          <t>Dallas-Fort Worth Metro</t>
        </is>
      </c>
      <c r="C47" s="43" t="inlineStr">
        <is>
          <t>Y</t>
        </is>
      </c>
      <c r="D47" s="31">
        <f>IFERROR(INDEX('Property List'!$B$6:$B$35,MATCH($A47,'Property List'!$A$6:$A$35,0)),"")</f>
        <v/>
      </c>
      <c r="E47" s="31">
        <f>IF(SUMIFS('1. Floor Plan &amp; Rent'!$K$6:$K$539,'1. Floor Plan &amp; Rent'!$A$6:$A$539,$A47,'1. Floor Plan &amp; Rent'!$D$6:$D$539,"&lt;&gt;Property Total")=0,"",SUMIFS('1. Floor Plan &amp; Rent'!$K$6:$K$539,'1. Floor Plan &amp; Rent'!$A$6:$A$539,$A47,'1. Floor Plan &amp; Rent'!$D$6:$D$539,"&lt;&gt;Property Total"))</f>
        <v/>
      </c>
      <c r="F47" s="43" t="inlineStr">
        <is>
          <t>Stormwater/Drainage Fee</t>
        </is>
      </c>
      <c r="G47" s="34" t="inlineStr">
        <is>
          <t>Y</t>
        </is>
      </c>
      <c r="H47" s="34" t="inlineStr">
        <is>
          <t>Partial</t>
        </is>
      </c>
      <c r="I47" s="32" t="inlineStr">
        <is>
          <t>City of Arlington</t>
        </is>
      </c>
      <c r="J47" s="32" t="inlineStr">
        <is>
          <t>6 accounts</t>
        </is>
      </c>
      <c r="K47" s="32" t="inlineStr">
        <is>
          <t>Fixed fee on water bill</t>
        </is>
      </c>
      <c r="L47" s="33" t="n">
        <v>1467</v>
      </c>
      <c r="M47" s="33" t="n">
        <v>1467</v>
      </c>
      <c r="N47" s="33" t="n">
        <v>1467</v>
      </c>
      <c r="O47" s="33" t="n">
        <v>1467</v>
      </c>
      <c r="P47" s="33" t="n">
        <v>1467</v>
      </c>
      <c r="Q47" s="33" t="n"/>
      <c r="R47" s="15">
        <f>IFERROR(AVERAGE(L47:Q47),"")</f>
        <v/>
      </c>
      <c r="S47" s="15">
        <f>IFERROR(SUM(L47:Q47),"")</f>
        <v/>
      </c>
      <c r="T47" s="15">
        <f>IFERROR(R47/D47,"")</f>
        <v/>
      </c>
      <c r="U47" s="15">
        <f>IFERROR(R47/E47,"")</f>
        <v/>
      </c>
      <c r="V47" s="32" t="inlineStr">
        <is>
          <t>Med</t>
        </is>
      </c>
      <c r="W47" s="32" t="inlineStr">
        <is>
          <t>no invoice captured for Jul-26; source: ocr</t>
        </is>
      </c>
    </row>
    <row r="48">
      <c r="A48" s="43" t="inlineStr">
        <is>
          <t>Palace</t>
        </is>
      </c>
      <c r="B48" s="43" t="inlineStr">
        <is>
          <t>Dallas-Fort Worth Metro</t>
        </is>
      </c>
      <c r="C48" s="43" t="inlineStr">
        <is>
          <t>Y</t>
        </is>
      </c>
      <c r="D48" s="31">
        <f>IFERROR(INDEX('Property List'!$B$6:$B$35,MATCH($A48,'Property List'!$A$6:$A$35,0)),"")</f>
        <v/>
      </c>
      <c r="E48" s="31">
        <f>IF(SUMIFS('1. Floor Plan &amp; Rent'!$K$6:$K$539,'1. Floor Plan &amp; Rent'!$A$6:$A$539,$A48,'1. Floor Plan &amp; Rent'!$D$6:$D$539,"&lt;&gt;Property Total")=0,"",SUMIFS('1. Floor Plan &amp; Rent'!$K$6:$K$539,'1. Floor Plan &amp; Rent'!$A$6:$A$539,$A48,'1. Floor Plan &amp; Rent'!$D$6:$D$539,"&lt;&gt;Property Total"))</f>
        <v/>
      </c>
      <c r="F48" s="43" t="inlineStr">
        <is>
          <t>Cable/Internet (Bulk)</t>
        </is>
      </c>
      <c r="G48" s="34" t="inlineStr">
        <is>
          <t>Y</t>
        </is>
      </c>
      <c r="H48" s="34" t="inlineStr">
        <is>
          <t>Y</t>
        </is>
      </c>
      <c r="I48" s="32" t="inlineStr">
        <is>
          <t>APARTMENTS247.COM INC, NEW KPMMF, ZUMPER, INC.</t>
        </is>
      </c>
      <c r="J48" s="32" t="inlineStr"/>
      <c r="K48" s="32" t="inlineStr">
        <is>
          <t>Flat monthly contract</t>
        </is>
      </c>
      <c r="L48" s="33" t="n">
        <v>710</v>
      </c>
      <c r="M48" s="33" t="n">
        <v>902.86</v>
      </c>
      <c r="N48" s="33" t="n">
        <v>910</v>
      </c>
      <c r="O48" s="33" t="n">
        <v>910</v>
      </c>
      <c r="P48" s="33" t="n">
        <v>910</v>
      </c>
      <c r="Q48" s="33" t="n">
        <v>1020</v>
      </c>
      <c r="R48" s="15">
        <f>IFERROR(AVERAGE(L48:Q48),"")</f>
        <v/>
      </c>
      <c r="S48" s="15">
        <f>IFERROR(SUM(L48:Q48),"")</f>
        <v/>
      </c>
      <c r="T48" s="15">
        <f>IFERROR(R48/D48,"")</f>
        <v/>
      </c>
      <c r="U48" s="15">
        <f>IFERROR(R48/E48,"")</f>
        <v/>
      </c>
      <c r="V48" s="32" t="inlineStr">
        <is>
          <t>Med</t>
        </is>
      </c>
      <c r="W48" s="32" t="inlineStr">
        <is>
          <t>source: gl</t>
        </is>
      </c>
    </row>
    <row r="49">
      <c r="A49" s="43" t="inlineStr">
        <is>
          <t>Palace</t>
        </is>
      </c>
      <c r="B49" s="43" t="inlineStr">
        <is>
          <t>Dallas-Fort Worth Metro</t>
        </is>
      </c>
      <c r="C49" s="43" t="inlineStr">
        <is>
          <t>Y</t>
        </is>
      </c>
      <c r="D49" s="31">
        <f>IFERROR(INDEX('Property List'!$B$6:$B$35,MATCH($A49,'Property List'!$A$6:$A$35,0)),"")</f>
        <v/>
      </c>
      <c r="E49" s="31">
        <f>IF(SUMIFS('1. Floor Plan &amp; Rent'!$K$6:$K$539,'1. Floor Plan &amp; Rent'!$A$6:$A$539,$A49,'1. Floor Plan &amp; Rent'!$D$6:$D$539,"&lt;&gt;Property Total")=0,"",SUMIFS('1. Floor Plan &amp; Rent'!$K$6:$K$539,'1. Floor Plan &amp; Rent'!$A$6:$A$539,$A49,'1. Floor Plan &amp; Rent'!$D$6:$D$539,"&lt;&gt;Property Total"))</f>
        <v/>
      </c>
      <c r="F49" s="43" t="inlineStr">
        <is>
          <t>Utility Billing Admin Fee</t>
        </is>
      </c>
      <c r="G49" s="34" t="inlineStr">
        <is>
          <t>Y</t>
        </is>
      </c>
      <c r="H49" s="34" t="inlineStr"/>
      <c r="I49" s="32" t="inlineStr"/>
      <c r="J49" s="32" t="inlineStr"/>
      <c r="K49" s="32" t="inlineStr"/>
      <c r="L49" s="33" t="n"/>
      <c r="M49" s="33" t="n"/>
      <c r="N49" s="33" t="n"/>
      <c r="O49" s="33" t="n"/>
      <c r="P49" s="33" t="n"/>
      <c r="Q49" s="33" t="n"/>
      <c r="R49" s="15">
        <f>IFERROR(AVERAGE(L49:Q49),"")</f>
        <v/>
      </c>
      <c r="S49" s="15">
        <f>IFERROR(SUM(L49:Q49),"")</f>
        <v/>
      </c>
      <c r="T49" s="15">
        <f>IFERROR(R49/D49,"")</f>
        <v/>
      </c>
      <c r="U49" s="15">
        <f>IFERROR(R49/E49,"")</f>
        <v/>
      </c>
      <c r="V49" s="32" t="inlineStr"/>
      <c r="W49" s="32" t="inlineStr">
        <is>
          <t>no bills or GL lines in the window</t>
        </is>
      </c>
    </row>
    <row r="50">
      <c r="A50" s="43" t="inlineStr">
        <is>
          <t>Palace</t>
        </is>
      </c>
      <c r="B50" s="43" t="inlineStr">
        <is>
          <t>Dallas-Fort Worth Metro</t>
        </is>
      </c>
      <c r="C50" s="43" t="inlineStr">
        <is>
          <t>Y</t>
        </is>
      </c>
      <c r="D50" s="31">
        <f>IFERROR(INDEX('Property List'!$B$6:$B$35,MATCH($A50,'Property List'!$A$6:$A$35,0)),"")</f>
        <v/>
      </c>
      <c r="E50" s="31">
        <f>IF(SUMIFS('1. Floor Plan &amp; Rent'!$K$6:$K$539,'1. Floor Plan &amp; Rent'!$A$6:$A$539,$A50,'1. Floor Plan &amp; Rent'!$D$6:$D$539,"&lt;&gt;Property Total")=0,"",SUMIFS('1. Floor Plan &amp; Rent'!$K$6:$K$539,'1. Floor Plan &amp; Rent'!$A$6:$A$539,$A50,'1. Floor Plan &amp; Rent'!$D$6:$D$539,"&lt;&gt;Property Total"))</f>
        <v/>
      </c>
      <c r="F50" s="43" t="inlineStr">
        <is>
          <t>Other</t>
        </is>
      </c>
      <c r="G50" s="34" t="inlineStr">
        <is>
          <t>Y</t>
        </is>
      </c>
      <c r="H50" s="34" t="inlineStr"/>
      <c r="I50" s="32" t="inlineStr"/>
      <c r="J50" s="32" t="inlineStr"/>
      <c r="K50" s="32" t="inlineStr"/>
      <c r="L50" s="33" t="n"/>
      <c r="M50" s="33" t="n"/>
      <c r="N50" s="33" t="n"/>
      <c r="O50" s="33" t="n"/>
      <c r="P50" s="33" t="n"/>
      <c r="Q50" s="33" t="n"/>
      <c r="R50" s="15">
        <f>IFERROR(AVERAGE(L50:Q50),"")</f>
        <v/>
      </c>
      <c r="S50" s="15">
        <f>IFERROR(SUM(L50:Q50),"")</f>
        <v/>
      </c>
      <c r="T50" s="15">
        <f>IFERROR(R50/D50,"")</f>
        <v/>
      </c>
      <c r="U50" s="15">
        <f>IFERROR(R50/E50,"")</f>
        <v/>
      </c>
      <c r="V50" s="32" t="inlineStr"/>
      <c r="W50" s="32" t="inlineStr">
        <is>
          <t>no bills or GL lines in the window</t>
        </is>
      </c>
    </row>
    <row r="51">
      <c r="A51" s="43" t="inlineStr">
        <is>
          <t>Redgate</t>
        </is>
      </c>
      <c r="B51" s="43" t="inlineStr">
        <is>
          <t>Dallas-Fort Worth Metro</t>
        </is>
      </c>
      <c r="C51" s="43" t="inlineStr">
        <is>
          <t>Y</t>
        </is>
      </c>
      <c r="D51" s="31">
        <f>IFERROR(INDEX('Property List'!$B$6:$B$35,MATCH($A51,'Property List'!$A$6:$A$35,0)),"")</f>
        <v/>
      </c>
      <c r="E51" s="31">
        <f>IF(SUMIFS('1. Floor Plan &amp; Rent'!$K$6:$K$539,'1. Floor Plan &amp; Rent'!$A$6:$A$539,$A51,'1. Floor Plan &amp; Rent'!$D$6:$D$539,"&lt;&gt;Property Total")=0,"",SUMIFS('1. Floor Plan &amp; Rent'!$K$6:$K$539,'1. Floor Plan &amp; Rent'!$A$6:$A$539,$A51,'1. Floor Plan &amp; Rent'!$D$6:$D$539,"&lt;&gt;Property Total"))</f>
        <v/>
      </c>
      <c r="F51" s="43" t="inlineStr">
        <is>
          <t>Water/Sewer</t>
        </is>
      </c>
      <c r="G51" s="34" t="inlineStr">
        <is>
          <t>Y</t>
        </is>
      </c>
      <c r="H51" s="34" t="inlineStr">
        <is>
          <t>Partial</t>
        </is>
      </c>
      <c r="I51" s="32" t="inlineStr">
        <is>
          <t>City of Arlington, City of Arlington-59-0206.304-RED, City of Arlington-59-0215.304-RED, City of Arlington-59-0216.304-RED, City of Arlington-59-0243.304-RED, City of Arlington-59-0244.304-RED, City of Arlington-59-0245.304-RED, City of Arlington-59-0246.304-RED, City of Arlington-59-1277.304-RED, City of Arlington-59-1279.304-RED, City of Arlington-59-1280.304-RED, City of Arlington-59-1281.304-RED</t>
        </is>
      </c>
      <c r="J51" s="32" t="inlineStr">
        <is>
          <t>3 accounts</t>
        </is>
      </c>
      <c r="K51" s="32" t="inlineStr">
        <is>
          <t>Metered (3 accts)</t>
        </is>
      </c>
      <c r="L51" s="33" t="n">
        <v>12058.52</v>
      </c>
      <c r="M51" s="33" t="n">
        <v>10387.08</v>
      </c>
      <c r="N51" s="33" t="n">
        <v>10800.86</v>
      </c>
      <c r="O51" s="33" t="n">
        <v>10513.6</v>
      </c>
      <c r="P51" s="33" t="n">
        <v>14172</v>
      </c>
      <c r="Q51" s="33" t="n"/>
      <c r="R51" s="15">
        <f>IFERROR(AVERAGE(L51:Q51),"")</f>
        <v/>
      </c>
      <c r="S51" s="15">
        <f>IFERROR(SUM(L51:Q51),"")</f>
        <v/>
      </c>
      <c r="T51" s="15">
        <f>IFERROR(R51/D51,"")</f>
        <v/>
      </c>
      <c r="U51" s="15">
        <f>IFERROR(R51/E51,"")</f>
        <v/>
      </c>
      <c r="V51" s="32" t="inlineStr">
        <is>
          <t>Med</t>
        </is>
      </c>
      <c r="W51" s="32" t="inlineStr">
        <is>
          <t>GL and captured invoices disagree — 2026-02 GL $12,167 vs invoices $3,695; 2026-03 GL $10,495 vs invoices $3,291; 2026-04 GL $10,909 vs invoices $3,762; stormwater netted out — the GL books it inside Water/Sewer; no invoice captured for Jul-26; source: gl/ocr/workbook</t>
        </is>
      </c>
    </row>
    <row r="52">
      <c r="A52" s="43" t="inlineStr">
        <is>
          <t>Redgate</t>
        </is>
      </c>
      <c r="B52" s="43" t="inlineStr">
        <is>
          <t>Dallas-Fort Worth Metro</t>
        </is>
      </c>
      <c r="C52" s="43" t="inlineStr">
        <is>
          <t>Y</t>
        </is>
      </c>
      <c r="D52" s="31">
        <f>IFERROR(INDEX('Property List'!$B$6:$B$35,MATCH($A52,'Property List'!$A$6:$A$35,0)),"")</f>
        <v/>
      </c>
      <c r="E52" s="31">
        <f>IF(SUMIFS('1. Floor Plan &amp; Rent'!$K$6:$K$539,'1. Floor Plan &amp; Rent'!$A$6:$A$539,$A52,'1. Floor Plan &amp; Rent'!$D$6:$D$539,"&lt;&gt;Property Total")=0,"",SUMIFS('1. Floor Plan &amp; Rent'!$K$6:$K$539,'1. Floor Plan &amp; Rent'!$A$6:$A$539,$A52,'1. Floor Plan &amp; Rent'!$D$6:$D$539,"&lt;&gt;Property Total"))</f>
        <v/>
      </c>
      <c r="F52" s="43" t="inlineStr">
        <is>
          <t>Trash &amp; Valet Waste</t>
        </is>
      </c>
      <c r="G52" s="34" t="inlineStr">
        <is>
          <t>Y</t>
        </is>
      </c>
      <c r="H52" s="34" t="inlineStr">
        <is>
          <t>Y</t>
        </is>
      </c>
      <c r="I52" s="32" t="inlineStr">
        <is>
          <t>GFL ENTERPRISES, INC.</t>
        </is>
      </c>
      <c r="J52" s="32" t="inlineStr"/>
      <c r="K52" s="32" t="inlineStr">
        <is>
          <t>Invoiced total (0 accts)</t>
        </is>
      </c>
      <c r="L52" s="33" t="n">
        <v>3534.13</v>
      </c>
      <c r="M52" s="33" t="n">
        <v>3589.42</v>
      </c>
      <c r="N52" s="33" t="n">
        <v>3718.43</v>
      </c>
      <c r="O52" s="33" t="n">
        <v>3552.56</v>
      </c>
      <c r="P52" s="33" t="n">
        <v>3626.28</v>
      </c>
      <c r="Q52" s="33" t="n">
        <v>3663.14</v>
      </c>
      <c r="R52" s="15">
        <f>IFERROR(AVERAGE(L52:Q52),"")</f>
        <v/>
      </c>
      <c r="S52" s="15">
        <f>IFERROR(SUM(L52:Q52),"")</f>
        <v/>
      </c>
      <c r="T52" s="15">
        <f>IFERROR(R52/D52,"")</f>
        <v/>
      </c>
      <c r="U52" s="15">
        <f>IFERROR(R52/E52,"")</f>
        <v/>
      </c>
      <c r="V52" s="32" t="inlineStr">
        <is>
          <t>Med</t>
        </is>
      </c>
      <c r="W52" s="32" t="inlineStr">
        <is>
          <t>source: gl</t>
        </is>
      </c>
    </row>
    <row r="53">
      <c r="A53" s="43" t="inlineStr">
        <is>
          <t>Redgate</t>
        </is>
      </c>
      <c r="B53" s="43" t="inlineStr">
        <is>
          <t>Dallas-Fort Worth Metro</t>
        </is>
      </c>
      <c r="C53" s="43" t="inlineStr">
        <is>
          <t>Y</t>
        </is>
      </c>
      <c r="D53" s="31">
        <f>IFERROR(INDEX('Property List'!$B$6:$B$35,MATCH($A53,'Property List'!$A$6:$A$35,0)),"")</f>
        <v/>
      </c>
      <c r="E53" s="31">
        <f>IF(SUMIFS('1. Floor Plan &amp; Rent'!$K$6:$K$539,'1. Floor Plan &amp; Rent'!$A$6:$A$539,$A53,'1. Floor Plan &amp; Rent'!$D$6:$D$539,"&lt;&gt;Property Total")=0,"",SUMIFS('1. Floor Plan &amp; Rent'!$K$6:$K$539,'1. Floor Plan &amp; Rent'!$A$6:$A$539,$A53,'1. Floor Plan &amp; Rent'!$D$6:$D$539,"&lt;&gt;Property Total"))</f>
        <v/>
      </c>
      <c r="F53" s="43" t="inlineStr">
        <is>
          <t>Common-Area Electric</t>
        </is>
      </c>
      <c r="G53" s="34" t="inlineStr">
        <is>
          <t>Y</t>
        </is>
      </c>
      <c r="H53" s="34" t="inlineStr">
        <is>
          <t>Partial</t>
        </is>
      </c>
      <c r="I53" s="32" t="inlineStr">
        <is>
          <t>Reliant Energy</t>
        </is>
      </c>
      <c r="J53" s="32" t="inlineStr"/>
      <c r="K53" s="32" t="inlineStr">
        <is>
          <t>Invoiced total (0 accts)</t>
        </is>
      </c>
      <c r="L53" s="33" t="n">
        <v>5275.87</v>
      </c>
      <c r="M53" s="33" t="n">
        <v>6258.18</v>
      </c>
      <c r="N53" s="33" t="n">
        <v>7178.03</v>
      </c>
      <c r="O53" s="33" t="n">
        <v>1882.05</v>
      </c>
      <c r="P53" s="33" t="n">
        <v>2946.59</v>
      </c>
      <c r="Q53" s="33" t="n">
        <v>5292.5</v>
      </c>
      <c r="R53" s="15">
        <f>IFERROR(AVERAGE(L53:Q53),"")</f>
        <v/>
      </c>
      <c r="S53" s="15">
        <f>IFERROR(SUM(L53:Q53),"")</f>
        <v/>
      </c>
      <c r="T53" s="15">
        <f>IFERROR(R53/D53,"")</f>
        <v/>
      </c>
      <c r="U53" s="15">
        <f>IFERROR(R53/E53,"")</f>
        <v/>
      </c>
      <c r="V53" s="32" t="inlineStr">
        <is>
          <t>Med</t>
        </is>
      </c>
      <c r="W53" s="32" t="inlineStr">
        <is>
          <t>1 account(s) not yet tagged house vs resident — see data/meter-class.review.csv; source: gl</t>
        </is>
      </c>
    </row>
    <row r="54">
      <c r="A54" s="43" t="inlineStr">
        <is>
          <t>Redgate</t>
        </is>
      </c>
      <c r="B54" s="43" t="inlineStr">
        <is>
          <t>Dallas-Fort Worth Metro</t>
        </is>
      </c>
      <c r="C54" s="43" t="inlineStr">
        <is>
          <t>Y</t>
        </is>
      </c>
      <c r="D54" s="31">
        <f>IFERROR(INDEX('Property List'!$B$6:$B$35,MATCH($A54,'Property List'!$A$6:$A$35,0)),"")</f>
        <v/>
      </c>
      <c r="E54" s="31">
        <f>IF(SUMIFS('1. Floor Plan &amp; Rent'!$K$6:$K$539,'1. Floor Plan &amp; Rent'!$A$6:$A$539,$A54,'1. Floor Plan &amp; Rent'!$D$6:$D$539,"&lt;&gt;Property Total")=0,"",SUMIFS('1. Floor Plan &amp; Rent'!$K$6:$K$539,'1. Floor Plan &amp; Rent'!$A$6:$A$539,$A54,'1. Floor Plan &amp; Rent'!$D$6:$D$539,"&lt;&gt;Property Total"))</f>
        <v/>
      </c>
      <c r="F54" s="43" t="inlineStr">
        <is>
          <t>Gas (Common/House)</t>
        </is>
      </c>
      <c r="G54" s="34" t="inlineStr">
        <is>
          <t>Y</t>
        </is>
      </c>
      <c r="H54" s="34" t="inlineStr"/>
      <c r="I54" s="32" t="inlineStr"/>
      <c r="J54" s="32" t="inlineStr"/>
      <c r="K54" s="32" t="inlineStr"/>
      <c r="L54" s="33" t="n"/>
      <c r="M54" s="33" t="n"/>
      <c r="N54" s="33" t="n"/>
      <c r="O54" s="33" t="n"/>
      <c r="P54" s="33" t="n"/>
      <c r="Q54" s="33" t="n"/>
      <c r="R54" s="15">
        <f>IFERROR(AVERAGE(L54:Q54),"")</f>
        <v/>
      </c>
      <c r="S54" s="15">
        <f>IFERROR(SUM(L54:Q54),"")</f>
        <v/>
      </c>
      <c r="T54" s="15">
        <f>IFERROR(R54/D54,"")</f>
        <v/>
      </c>
      <c r="U54" s="15">
        <f>IFERROR(R54/E54,"")</f>
        <v/>
      </c>
      <c r="V54" s="32" t="inlineStr"/>
      <c r="W54" s="32" t="inlineStr">
        <is>
          <t>no house/common accounts — all metered load is resident-billed</t>
        </is>
      </c>
    </row>
    <row r="55">
      <c r="A55" s="43" t="inlineStr">
        <is>
          <t>Redgate</t>
        </is>
      </c>
      <c r="B55" s="43" t="inlineStr">
        <is>
          <t>Dallas-Fort Worth Metro</t>
        </is>
      </c>
      <c r="C55" s="43" t="inlineStr">
        <is>
          <t>Y</t>
        </is>
      </c>
      <c r="D55" s="31">
        <f>IFERROR(INDEX('Property List'!$B$6:$B$35,MATCH($A55,'Property List'!$A$6:$A$35,0)),"")</f>
        <v/>
      </c>
      <c r="E55" s="31">
        <f>IF(SUMIFS('1. Floor Plan &amp; Rent'!$K$6:$K$539,'1. Floor Plan &amp; Rent'!$A$6:$A$539,$A55,'1. Floor Plan &amp; Rent'!$D$6:$D$539,"&lt;&gt;Property Total")=0,"",SUMIFS('1. Floor Plan &amp; Rent'!$K$6:$K$539,'1. Floor Plan &amp; Rent'!$A$6:$A$539,$A55,'1. Floor Plan &amp; Rent'!$D$6:$D$539,"&lt;&gt;Property Total"))</f>
        <v/>
      </c>
      <c r="F55" s="43" t="inlineStr">
        <is>
          <t>Pest Control</t>
        </is>
      </c>
      <c r="G55" s="34" t="inlineStr">
        <is>
          <t>Y</t>
        </is>
      </c>
      <c r="H55" s="34" t="inlineStr">
        <is>
          <t>Y</t>
        </is>
      </c>
      <c r="I55" s="32" t="inlineStr">
        <is>
          <t>ECOTEAM CORPORATE, NEW KPM</t>
        </is>
      </c>
      <c r="J55" s="32" t="inlineStr"/>
      <c r="K55" s="32" t="inlineStr">
        <is>
          <t>Flat monthly contract</t>
        </is>
      </c>
      <c r="L55" s="33" t="n">
        <v>0</v>
      </c>
      <c r="M55" s="33" t="n">
        <v>394.79</v>
      </c>
      <c r="N55" s="33" t="n">
        <v>481.62</v>
      </c>
      <c r="O55" s="33" t="n">
        <v>481.32</v>
      </c>
      <c r="P55" s="33" t="n">
        <v>458.58</v>
      </c>
      <c r="Q55" s="33" t="n">
        <v>1450.67</v>
      </c>
      <c r="R55" s="15">
        <f>IFERROR(AVERAGE(L55:Q55),"")</f>
        <v/>
      </c>
      <c r="S55" s="15">
        <f>IFERROR(SUM(L55:Q55),"")</f>
        <v/>
      </c>
      <c r="T55" s="15">
        <f>IFERROR(R55/D55,"")</f>
        <v/>
      </c>
      <c r="U55" s="15">
        <f>IFERROR(R55/E55,"")</f>
        <v/>
      </c>
      <c r="V55" s="32" t="inlineStr">
        <is>
          <t>Med</t>
        </is>
      </c>
      <c r="W55" s="32" t="inlineStr">
        <is>
          <t>source: gl</t>
        </is>
      </c>
    </row>
    <row r="56">
      <c r="A56" s="43" t="inlineStr">
        <is>
          <t>Redgate</t>
        </is>
      </c>
      <c r="B56" s="43" t="inlineStr">
        <is>
          <t>Dallas-Fort Worth Metro</t>
        </is>
      </c>
      <c r="C56" s="43" t="inlineStr">
        <is>
          <t>Y</t>
        </is>
      </c>
      <c r="D56" s="31">
        <f>IFERROR(INDEX('Property List'!$B$6:$B$35,MATCH($A56,'Property List'!$A$6:$A$35,0)),"")</f>
        <v/>
      </c>
      <c r="E56" s="31">
        <f>IF(SUMIFS('1. Floor Plan &amp; Rent'!$K$6:$K$539,'1. Floor Plan &amp; Rent'!$A$6:$A$539,$A56,'1. Floor Plan &amp; Rent'!$D$6:$D$539,"&lt;&gt;Property Total")=0,"",SUMIFS('1. Floor Plan &amp; Rent'!$K$6:$K$539,'1. Floor Plan &amp; Rent'!$A$6:$A$539,$A56,'1. Floor Plan &amp; Rent'!$D$6:$D$539,"&lt;&gt;Property Total"))</f>
        <v/>
      </c>
      <c r="F56" s="43" t="inlineStr">
        <is>
          <t>Stormwater/Drainage Fee</t>
        </is>
      </c>
      <c r="G56" s="34" t="inlineStr">
        <is>
          <t>Y</t>
        </is>
      </c>
      <c r="H56" s="34" t="inlineStr">
        <is>
          <t>Partial</t>
        </is>
      </c>
      <c r="I56" s="32" t="inlineStr">
        <is>
          <t>City of Arlington</t>
        </is>
      </c>
      <c r="J56" s="32" t="inlineStr">
        <is>
          <t>2 accounts</t>
        </is>
      </c>
      <c r="K56" s="32" t="inlineStr">
        <is>
          <t>Fixed fee on water bill</t>
        </is>
      </c>
      <c r="L56" s="33" t="n">
        <v>108.2</v>
      </c>
      <c r="M56" s="33" t="n">
        <v>108.2</v>
      </c>
      <c r="N56" s="33" t="n">
        <v>108.2</v>
      </c>
      <c r="O56" s="33" t="n">
        <v>108.2</v>
      </c>
      <c r="P56" s="33" t="n"/>
      <c r="Q56" s="33" t="n"/>
      <c r="R56" s="15">
        <f>IFERROR(AVERAGE(L56:Q56),"")</f>
        <v/>
      </c>
      <c r="S56" s="15">
        <f>IFERROR(SUM(L56:Q56),"")</f>
        <v/>
      </c>
      <c r="T56" s="15">
        <f>IFERROR(R56/D56,"")</f>
        <v/>
      </c>
      <c r="U56" s="15">
        <f>IFERROR(R56/E56,"")</f>
        <v/>
      </c>
      <c r="V56" s="32" t="inlineStr">
        <is>
          <t>Med</t>
        </is>
      </c>
      <c r="W56" s="32" t="inlineStr">
        <is>
          <t>no invoice captured for Jun-26, Jul-26; source: ocr</t>
        </is>
      </c>
    </row>
    <row r="57">
      <c r="A57" s="43" t="inlineStr">
        <is>
          <t>Redgate</t>
        </is>
      </c>
      <c r="B57" s="43" t="inlineStr">
        <is>
          <t>Dallas-Fort Worth Metro</t>
        </is>
      </c>
      <c r="C57" s="43" t="inlineStr">
        <is>
          <t>Y</t>
        </is>
      </c>
      <c r="D57" s="31">
        <f>IFERROR(INDEX('Property List'!$B$6:$B$35,MATCH($A57,'Property List'!$A$6:$A$35,0)),"")</f>
        <v/>
      </c>
      <c r="E57" s="31">
        <f>IF(SUMIFS('1. Floor Plan &amp; Rent'!$K$6:$K$539,'1. Floor Plan &amp; Rent'!$A$6:$A$539,$A57,'1. Floor Plan &amp; Rent'!$D$6:$D$539,"&lt;&gt;Property Total")=0,"",SUMIFS('1. Floor Plan &amp; Rent'!$K$6:$K$539,'1. Floor Plan &amp; Rent'!$A$6:$A$539,$A57,'1. Floor Plan &amp; Rent'!$D$6:$D$539,"&lt;&gt;Property Total"))</f>
        <v/>
      </c>
      <c r="F57" s="43" t="inlineStr">
        <is>
          <t>Cable/Internet (Bulk)</t>
        </is>
      </c>
      <c r="G57" s="34" t="inlineStr">
        <is>
          <t>Y</t>
        </is>
      </c>
      <c r="H57" s="34" t="inlineStr">
        <is>
          <t>Y</t>
        </is>
      </c>
      <c r="I57" s="32" t="inlineStr">
        <is>
          <t>APARTMENTS247.COM INC, NEW KPMMF, ZUMPER, INC.</t>
        </is>
      </c>
      <c r="J57" s="32" t="inlineStr"/>
      <c r="K57" s="32" t="inlineStr">
        <is>
          <t>Flat monthly contract</t>
        </is>
      </c>
      <c r="L57" s="33" t="n">
        <v>710</v>
      </c>
      <c r="M57" s="33" t="n">
        <v>902.86</v>
      </c>
      <c r="N57" s="33" t="n">
        <v>910</v>
      </c>
      <c r="O57" s="33" t="n">
        <v>710</v>
      </c>
      <c r="P57" s="33" t="n">
        <v>910</v>
      </c>
      <c r="Q57" s="33" t="n">
        <v>710</v>
      </c>
      <c r="R57" s="15">
        <f>IFERROR(AVERAGE(L57:Q57),"")</f>
        <v/>
      </c>
      <c r="S57" s="15">
        <f>IFERROR(SUM(L57:Q57),"")</f>
        <v/>
      </c>
      <c r="T57" s="15">
        <f>IFERROR(R57/D57,"")</f>
        <v/>
      </c>
      <c r="U57" s="15">
        <f>IFERROR(R57/E57,"")</f>
        <v/>
      </c>
      <c r="V57" s="32" t="inlineStr">
        <is>
          <t>Med</t>
        </is>
      </c>
      <c r="W57" s="32" t="inlineStr">
        <is>
          <t>source: gl</t>
        </is>
      </c>
    </row>
    <row r="58">
      <c r="A58" s="43" t="inlineStr">
        <is>
          <t>Redgate</t>
        </is>
      </c>
      <c r="B58" s="43" t="inlineStr">
        <is>
          <t>Dallas-Fort Worth Metro</t>
        </is>
      </c>
      <c r="C58" s="43" t="inlineStr">
        <is>
          <t>Y</t>
        </is>
      </c>
      <c r="D58" s="31">
        <f>IFERROR(INDEX('Property List'!$B$6:$B$35,MATCH($A58,'Property List'!$A$6:$A$35,0)),"")</f>
        <v/>
      </c>
      <c r="E58" s="31">
        <f>IF(SUMIFS('1. Floor Plan &amp; Rent'!$K$6:$K$539,'1. Floor Plan &amp; Rent'!$A$6:$A$539,$A58,'1. Floor Plan &amp; Rent'!$D$6:$D$539,"&lt;&gt;Property Total")=0,"",SUMIFS('1. Floor Plan &amp; Rent'!$K$6:$K$539,'1. Floor Plan &amp; Rent'!$A$6:$A$539,$A58,'1. Floor Plan &amp; Rent'!$D$6:$D$539,"&lt;&gt;Property Total"))</f>
        <v/>
      </c>
      <c r="F58" s="43" t="inlineStr">
        <is>
          <t>Utility Billing Admin Fee</t>
        </is>
      </c>
      <c r="G58" s="34" t="inlineStr">
        <is>
          <t>Y</t>
        </is>
      </c>
      <c r="H58" s="34" t="inlineStr"/>
      <c r="I58" s="32" t="inlineStr"/>
      <c r="J58" s="32" t="inlineStr"/>
      <c r="K58" s="32" t="inlineStr"/>
      <c r="L58" s="33" t="n"/>
      <c r="M58" s="33" t="n"/>
      <c r="N58" s="33" t="n"/>
      <c r="O58" s="33" t="n"/>
      <c r="P58" s="33" t="n"/>
      <c r="Q58" s="33" t="n"/>
      <c r="R58" s="15">
        <f>IFERROR(AVERAGE(L58:Q58),"")</f>
        <v/>
      </c>
      <c r="S58" s="15">
        <f>IFERROR(SUM(L58:Q58),"")</f>
        <v/>
      </c>
      <c r="T58" s="15">
        <f>IFERROR(R58/D58,"")</f>
        <v/>
      </c>
      <c r="U58" s="15">
        <f>IFERROR(R58/E58,"")</f>
        <v/>
      </c>
      <c r="V58" s="32" t="inlineStr"/>
      <c r="W58" s="32" t="inlineStr">
        <is>
          <t>no bills or GL lines in the window</t>
        </is>
      </c>
    </row>
    <row r="59">
      <c r="A59" s="43" t="inlineStr">
        <is>
          <t>Redgate</t>
        </is>
      </c>
      <c r="B59" s="43" t="inlineStr">
        <is>
          <t>Dallas-Fort Worth Metro</t>
        </is>
      </c>
      <c r="C59" s="43" t="inlineStr">
        <is>
          <t>Y</t>
        </is>
      </c>
      <c r="D59" s="31">
        <f>IFERROR(INDEX('Property List'!$B$6:$B$35,MATCH($A59,'Property List'!$A$6:$A$35,0)),"")</f>
        <v/>
      </c>
      <c r="E59" s="31">
        <f>IF(SUMIFS('1. Floor Plan &amp; Rent'!$K$6:$K$539,'1. Floor Plan &amp; Rent'!$A$6:$A$539,$A59,'1. Floor Plan &amp; Rent'!$D$6:$D$539,"&lt;&gt;Property Total")=0,"",SUMIFS('1. Floor Plan &amp; Rent'!$K$6:$K$539,'1. Floor Plan &amp; Rent'!$A$6:$A$539,$A59,'1. Floor Plan &amp; Rent'!$D$6:$D$539,"&lt;&gt;Property Total"))</f>
        <v/>
      </c>
      <c r="F59" s="43" t="inlineStr">
        <is>
          <t>Other</t>
        </is>
      </c>
      <c r="G59" s="34" t="inlineStr">
        <is>
          <t>Y</t>
        </is>
      </c>
      <c r="H59" s="34" t="inlineStr"/>
      <c r="I59" s="32" t="inlineStr"/>
      <c r="J59" s="32" t="inlineStr"/>
      <c r="K59" s="32" t="inlineStr"/>
      <c r="L59" s="33" t="n"/>
      <c r="M59" s="33" t="n"/>
      <c r="N59" s="33" t="n"/>
      <c r="O59" s="33" t="n"/>
      <c r="P59" s="33" t="n"/>
      <c r="Q59" s="33" t="n"/>
      <c r="R59" s="15">
        <f>IFERROR(AVERAGE(L59:Q59),"")</f>
        <v/>
      </c>
      <c r="S59" s="15">
        <f>IFERROR(SUM(L59:Q59),"")</f>
        <v/>
      </c>
      <c r="T59" s="15">
        <f>IFERROR(R59/D59,"")</f>
        <v/>
      </c>
      <c r="U59" s="15">
        <f>IFERROR(R59/E59,"")</f>
        <v/>
      </c>
      <c r="V59" s="32" t="inlineStr"/>
      <c r="W59" s="32" t="inlineStr">
        <is>
          <t>no bills or GL lines in the window</t>
        </is>
      </c>
    </row>
    <row r="60">
      <c r="A60" s="43" t="inlineStr">
        <is>
          <t>The Preserve at Turtle Creek</t>
        </is>
      </c>
      <c r="B60" s="43" t="inlineStr">
        <is>
          <t>Dallas-Fort Worth Metro</t>
        </is>
      </c>
      <c r="C60" s="43" t="inlineStr">
        <is>
          <t>Y</t>
        </is>
      </c>
      <c r="D60" s="31">
        <f>IFERROR(INDEX('Property List'!$B$6:$B$35,MATCH($A60,'Property List'!$A$6:$A$35,0)),"")</f>
        <v/>
      </c>
      <c r="E60" s="31">
        <f>IF(SUMIFS('1. Floor Plan &amp; Rent'!$K$6:$K$539,'1. Floor Plan &amp; Rent'!$A$6:$A$539,$A60,'1. Floor Plan &amp; Rent'!$D$6:$D$539,"&lt;&gt;Property Total")=0,"",SUMIFS('1. Floor Plan &amp; Rent'!$K$6:$K$539,'1. Floor Plan &amp; Rent'!$A$6:$A$539,$A60,'1. Floor Plan &amp; Rent'!$D$6:$D$539,"&lt;&gt;Property Total"))</f>
        <v/>
      </c>
      <c r="F60" s="43" t="inlineStr">
        <is>
          <t>Water/Sewer</t>
        </is>
      </c>
      <c r="G60" s="34" t="inlineStr">
        <is>
          <t>Y</t>
        </is>
      </c>
      <c r="H60" s="34" t="inlineStr">
        <is>
          <t>Partial</t>
        </is>
      </c>
      <c r="I60" s="32" t="inlineStr">
        <is>
          <t>City of Arlington-58-1381.303-PATC, City of Arlington-58-1382.303-PATC, City of Arlington-58-1442.303-PATC</t>
        </is>
      </c>
      <c r="J60" s="32" t="inlineStr"/>
      <c r="K60" s="32" t="inlineStr">
        <is>
          <t>Invoiced total (0 accts)</t>
        </is>
      </c>
      <c r="L60" s="33" t="n">
        <v>12329.56</v>
      </c>
      <c r="M60" s="33" t="n">
        <v>9573.4</v>
      </c>
      <c r="N60" s="33" t="n">
        <v>17449.31</v>
      </c>
      <c r="O60" s="33" t="n">
        <v>10939.6</v>
      </c>
      <c r="P60" s="33" t="n">
        <v>12246.4</v>
      </c>
      <c r="Q60" s="33" t="n"/>
      <c r="R60" s="15">
        <f>IFERROR(AVERAGE(L60:Q60),"")</f>
        <v/>
      </c>
      <c r="S60" s="15">
        <f>IFERROR(SUM(L60:Q60),"")</f>
        <v/>
      </c>
      <c r="T60" s="15">
        <f>IFERROR(R60/D60,"")</f>
        <v/>
      </c>
      <c r="U60" s="15">
        <f>IFERROR(R60/E60,"")</f>
        <v/>
      </c>
      <c r="V60" s="32" t="inlineStr">
        <is>
          <t>Med</t>
        </is>
      </c>
      <c r="W60" s="32" t="inlineStr">
        <is>
          <t>stormwater netted out — the GL books it inside Water/Sewer; no invoice captured for Jul-26; source: gl</t>
        </is>
      </c>
    </row>
    <row r="61">
      <c r="A61" s="43" t="inlineStr">
        <is>
          <t>The Preserve at Turtle Creek</t>
        </is>
      </c>
      <c r="B61" s="43" t="inlineStr">
        <is>
          <t>Dallas-Fort Worth Metro</t>
        </is>
      </c>
      <c r="C61" s="43" t="inlineStr">
        <is>
          <t>Y</t>
        </is>
      </c>
      <c r="D61" s="31">
        <f>IFERROR(INDEX('Property List'!$B$6:$B$35,MATCH($A61,'Property List'!$A$6:$A$35,0)),"")</f>
        <v/>
      </c>
      <c r="E61" s="31">
        <f>IF(SUMIFS('1. Floor Plan &amp; Rent'!$K$6:$K$539,'1. Floor Plan &amp; Rent'!$A$6:$A$539,$A61,'1. Floor Plan &amp; Rent'!$D$6:$D$539,"&lt;&gt;Property Total")=0,"",SUMIFS('1. Floor Plan &amp; Rent'!$K$6:$K$539,'1. Floor Plan &amp; Rent'!$A$6:$A$539,$A61,'1. Floor Plan &amp; Rent'!$D$6:$D$539,"&lt;&gt;Property Total"))</f>
        <v/>
      </c>
      <c r="F61" s="43" t="inlineStr">
        <is>
          <t>Trash &amp; Valet Waste</t>
        </is>
      </c>
      <c r="G61" s="34" t="inlineStr">
        <is>
          <t>Y</t>
        </is>
      </c>
      <c r="H61" s="34" t="inlineStr">
        <is>
          <t>Y</t>
        </is>
      </c>
      <c r="I61" s="32" t="inlineStr">
        <is>
          <t>GFL ENTERPRISES, INC.</t>
        </is>
      </c>
      <c r="J61" s="32" t="inlineStr"/>
      <c r="K61" s="32" t="inlineStr">
        <is>
          <t>Invoiced total (0 accts)</t>
        </is>
      </c>
      <c r="L61" s="33" t="n">
        <v>2465.99</v>
      </c>
      <c r="M61" s="33" t="n">
        <v>2072.67</v>
      </c>
      <c r="N61" s="33" t="n">
        <v>2650.44</v>
      </c>
      <c r="O61" s="33" t="n">
        <v>1980.71</v>
      </c>
      <c r="P61" s="33" t="n">
        <v>2301.68</v>
      </c>
      <c r="Q61" s="33" t="n">
        <v>2672.2</v>
      </c>
      <c r="R61" s="15">
        <f>IFERROR(AVERAGE(L61:Q61),"")</f>
        <v/>
      </c>
      <c r="S61" s="15">
        <f>IFERROR(SUM(L61:Q61),"")</f>
        <v/>
      </c>
      <c r="T61" s="15">
        <f>IFERROR(R61/D61,"")</f>
        <v/>
      </c>
      <c r="U61" s="15">
        <f>IFERROR(R61/E61,"")</f>
        <v/>
      </c>
      <c r="V61" s="32" t="inlineStr">
        <is>
          <t>Med</t>
        </is>
      </c>
      <c r="W61" s="32" t="inlineStr">
        <is>
          <t>source: gl</t>
        </is>
      </c>
    </row>
    <row r="62">
      <c r="A62" s="43" t="inlineStr">
        <is>
          <t>The Preserve at Turtle Creek</t>
        </is>
      </c>
      <c r="B62" s="43" t="inlineStr">
        <is>
          <t>Dallas-Fort Worth Metro</t>
        </is>
      </c>
      <c r="C62" s="43" t="inlineStr">
        <is>
          <t>Y</t>
        </is>
      </c>
      <c r="D62" s="31">
        <f>IFERROR(INDEX('Property List'!$B$6:$B$35,MATCH($A62,'Property List'!$A$6:$A$35,0)),"")</f>
        <v/>
      </c>
      <c r="E62" s="31">
        <f>IF(SUMIFS('1. Floor Plan &amp; Rent'!$K$6:$K$539,'1. Floor Plan &amp; Rent'!$A$6:$A$539,$A62,'1. Floor Plan &amp; Rent'!$D$6:$D$539,"&lt;&gt;Property Total")=0,"",SUMIFS('1. Floor Plan &amp; Rent'!$K$6:$K$539,'1. Floor Plan &amp; Rent'!$A$6:$A$539,$A62,'1. Floor Plan &amp; Rent'!$D$6:$D$539,"&lt;&gt;Property Total"))</f>
        <v/>
      </c>
      <c r="F62" s="43" t="inlineStr">
        <is>
          <t>Common-Area Electric</t>
        </is>
      </c>
      <c r="G62" s="34" t="inlineStr">
        <is>
          <t>Y</t>
        </is>
      </c>
      <c r="H62" s="34" t="inlineStr">
        <is>
          <t>Y</t>
        </is>
      </c>
      <c r="I62" s="32" t="inlineStr">
        <is>
          <t>Reliant Energy</t>
        </is>
      </c>
      <c r="J62" s="32" t="inlineStr">
        <is>
          <t>8 000 216 498 - 8</t>
        </is>
      </c>
      <c r="K62" s="32" t="inlineStr">
        <is>
          <t>Metered (1 acct)</t>
        </is>
      </c>
      <c r="L62" s="33" t="n">
        <v>904.46</v>
      </c>
      <c r="M62" s="33" t="n">
        <v>885.4400000000001</v>
      </c>
      <c r="N62" s="33" t="n">
        <v>1003.85</v>
      </c>
      <c r="O62" s="33" t="n">
        <v>668.9400000000001</v>
      </c>
      <c r="P62" s="33" t="n">
        <v>1553.19</v>
      </c>
      <c r="Q62" s="33" t="n">
        <v>3557.3</v>
      </c>
      <c r="R62" s="15">
        <f>IFERROR(AVERAGE(L62:Q62),"")</f>
        <v/>
      </c>
      <c r="S62" s="15">
        <f>IFERROR(SUM(L62:Q62),"")</f>
        <v/>
      </c>
      <c r="T62" s="15">
        <f>IFERROR(R62/D62,"")</f>
        <v/>
      </c>
      <c r="U62" s="15">
        <f>IFERROR(R62/E62,"")</f>
        <v/>
      </c>
      <c r="V62" s="32" t="inlineStr">
        <is>
          <t>High</t>
        </is>
      </c>
      <c r="W62" s="32" t="inlineStr">
        <is>
          <t>GL and captured invoices disagree — 2026-04 GL $1,004 vs invoices $337; 2026-05 GL $669 vs invoices $165; source: gl/workbook</t>
        </is>
      </c>
    </row>
    <row r="63">
      <c r="A63" s="43" t="inlineStr">
        <is>
          <t>The Preserve at Turtle Creek</t>
        </is>
      </c>
      <c r="B63" s="43" t="inlineStr">
        <is>
          <t>Dallas-Fort Worth Metro</t>
        </is>
      </c>
      <c r="C63" s="43" t="inlineStr">
        <is>
          <t>Y</t>
        </is>
      </c>
      <c r="D63" s="31">
        <f>IFERROR(INDEX('Property List'!$B$6:$B$35,MATCH($A63,'Property List'!$A$6:$A$35,0)),"")</f>
        <v/>
      </c>
      <c r="E63" s="31">
        <f>IF(SUMIFS('1. Floor Plan &amp; Rent'!$K$6:$K$539,'1. Floor Plan &amp; Rent'!$A$6:$A$539,$A63,'1. Floor Plan &amp; Rent'!$D$6:$D$539,"&lt;&gt;Property Total")=0,"",SUMIFS('1. Floor Plan &amp; Rent'!$K$6:$K$539,'1. Floor Plan &amp; Rent'!$A$6:$A$539,$A63,'1. Floor Plan &amp; Rent'!$D$6:$D$539,"&lt;&gt;Property Total"))</f>
        <v/>
      </c>
      <c r="F63" s="43" t="inlineStr">
        <is>
          <t>Gas (Common/House)</t>
        </is>
      </c>
      <c r="G63" s="34" t="inlineStr">
        <is>
          <t>Y</t>
        </is>
      </c>
      <c r="H63" s="34" t="inlineStr"/>
      <c r="I63" s="32" t="inlineStr"/>
      <c r="J63" s="32" t="inlineStr"/>
      <c r="K63" s="32" t="inlineStr"/>
      <c r="L63" s="33" t="n"/>
      <c r="M63" s="33" t="n"/>
      <c r="N63" s="33" t="n"/>
      <c r="O63" s="33" t="n"/>
      <c r="P63" s="33" t="n"/>
      <c r="Q63" s="33" t="n"/>
      <c r="R63" s="15">
        <f>IFERROR(AVERAGE(L63:Q63),"")</f>
        <v/>
      </c>
      <c r="S63" s="15">
        <f>IFERROR(SUM(L63:Q63),"")</f>
        <v/>
      </c>
      <c r="T63" s="15">
        <f>IFERROR(R63/D63,"")</f>
        <v/>
      </c>
      <c r="U63" s="15">
        <f>IFERROR(R63/E63,"")</f>
        <v/>
      </c>
      <c r="V63" s="32" t="inlineStr"/>
      <c r="W63" s="32" t="inlineStr">
        <is>
          <t>no house/common accounts — all metered load is resident-billed</t>
        </is>
      </c>
    </row>
    <row r="64">
      <c r="A64" s="43" t="inlineStr">
        <is>
          <t>The Preserve at Turtle Creek</t>
        </is>
      </c>
      <c r="B64" s="43" t="inlineStr">
        <is>
          <t>Dallas-Fort Worth Metro</t>
        </is>
      </c>
      <c r="C64" s="43" t="inlineStr">
        <is>
          <t>Y</t>
        </is>
      </c>
      <c r="D64" s="31">
        <f>IFERROR(INDEX('Property List'!$B$6:$B$35,MATCH($A64,'Property List'!$A$6:$A$35,0)),"")</f>
        <v/>
      </c>
      <c r="E64" s="31">
        <f>IF(SUMIFS('1. Floor Plan &amp; Rent'!$K$6:$K$539,'1. Floor Plan &amp; Rent'!$A$6:$A$539,$A64,'1. Floor Plan &amp; Rent'!$D$6:$D$539,"&lt;&gt;Property Total")=0,"",SUMIFS('1. Floor Plan &amp; Rent'!$K$6:$K$539,'1. Floor Plan &amp; Rent'!$A$6:$A$539,$A64,'1. Floor Plan &amp; Rent'!$D$6:$D$539,"&lt;&gt;Property Total"))</f>
        <v/>
      </c>
      <c r="F64" s="43" t="inlineStr">
        <is>
          <t>Pest Control</t>
        </is>
      </c>
      <c r="G64" s="34" t="inlineStr">
        <is>
          <t>Y</t>
        </is>
      </c>
      <c r="H64" s="34" t="inlineStr">
        <is>
          <t>Partial</t>
        </is>
      </c>
      <c r="I64" s="32" t="inlineStr">
        <is>
          <t>ECOTEAM CORPORATE, NEW KPMMKT</t>
        </is>
      </c>
      <c r="J64" s="32" t="inlineStr"/>
      <c r="K64" s="32" t="inlineStr">
        <is>
          <t>Flat monthly contract</t>
        </is>
      </c>
      <c r="L64" s="33" t="n"/>
      <c r="M64" s="33" t="n"/>
      <c r="N64" s="33" t="n">
        <v>279.61</v>
      </c>
      <c r="O64" s="33" t="n">
        <v>497.7</v>
      </c>
      <c r="P64" s="33" t="n">
        <v>468.48</v>
      </c>
      <c r="Q64" s="33" t="n">
        <v>470.64</v>
      </c>
      <c r="R64" s="15">
        <f>IFERROR(AVERAGE(L64:Q64),"")</f>
        <v/>
      </c>
      <c r="S64" s="15">
        <f>IFERROR(SUM(L64:Q64),"")</f>
        <v/>
      </c>
      <c r="T64" s="15">
        <f>IFERROR(R64/D64,"")</f>
        <v/>
      </c>
      <c r="U64" s="15">
        <f>IFERROR(R64/E64,"")</f>
        <v/>
      </c>
      <c r="V64" s="32" t="inlineStr">
        <is>
          <t>Med</t>
        </is>
      </c>
      <c r="W64" s="32" t="inlineStr">
        <is>
          <t>no invoice captured for Feb-26, Mar-26; source: gl</t>
        </is>
      </c>
    </row>
    <row r="65">
      <c r="A65" s="43" t="inlineStr">
        <is>
          <t>The Preserve at Turtle Creek</t>
        </is>
      </c>
      <c r="B65" s="43" t="inlineStr">
        <is>
          <t>Dallas-Fort Worth Metro</t>
        </is>
      </c>
      <c r="C65" s="43" t="inlineStr">
        <is>
          <t>Y</t>
        </is>
      </c>
      <c r="D65" s="31">
        <f>IFERROR(INDEX('Property List'!$B$6:$B$35,MATCH($A65,'Property List'!$A$6:$A$35,0)),"")</f>
        <v/>
      </c>
      <c r="E65" s="31">
        <f>IF(SUMIFS('1. Floor Plan &amp; Rent'!$K$6:$K$539,'1. Floor Plan &amp; Rent'!$A$6:$A$539,$A65,'1. Floor Plan &amp; Rent'!$D$6:$D$539,"&lt;&gt;Property Total")=0,"",SUMIFS('1. Floor Plan &amp; Rent'!$K$6:$K$539,'1. Floor Plan &amp; Rent'!$A$6:$A$539,$A65,'1. Floor Plan &amp; Rent'!$D$6:$D$539,"&lt;&gt;Property Total"))</f>
        <v/>
      </c>
      <c r="F65" s="43" t="inlineStr">
        <is>
          <t>Stormwater/Drainage Fee</t>
        </is>
      </c>
      <c r="G65" s="34" t="inlineStr">
        <is>
          <t>Y</t>
        </is>
      </c>
      <c r="H65" s="34" t="inlineStr"/>
      <c r="I65" s="32" t="inlineStr"/>
      <c r="J65" s="32" t="inlineStr"/>
      <c r="K65" s="32" t="inlineStr"/>
      <c r="L65" s="33" t="n"/>
      <c r="M65" s="33" t="n"/>
      <c r="N65" s="33" t="n"/>
      <c r="O65" s="33" t="n"/>
      <c r="P65" s="33" t="n"/>
      <c r="Q65" s="33" t="n"/>
      <c r="R65" s="15">
        <f>IFERROR(AVERAGE(L65:Q65),"")</f>
        <v/>
      </c>
      <c r="S65" s="15">
        <f>IFERROR(SUM(L65:Q65),"")</f>
        <v/>
      </c>
      <c r="T65" s="15">
        <f>IFERROR(R65/D65,"")</f>
        <v/>
      </c>
      <c r="U65" s="15">
        <f>IFERROR(R65/E65,"")</f>
        <v/>
      </c>
      <c r="V65" s="32" t="inlineStr"/>
      <c r="W65" s="32" t="inlineStr">
        <is>
          <t>no bills or GL lines in the window</t>
        </is>
      </c>
    </row>
    <row r="66">
      <c r="A66" s="43" t="inlineStr">
        <is>
          <t>The Preserve at Turtle Creek</t>
        </is>
      </c>
      <c r="B66" s="43" t="inlineStr">
        <is>
          <t>Dallas-Fort Worth Metro</t>
        </is>
      </c>
      <c r="C66" s="43" t="inlineStr">
        <is>
          <t>Y</t>
        </is>
      </c>
      <c r="D66" s="31">
        <f>IFERROR(INDEX('Property List'!$B$6:$B$35,MATCH($A66,'Property List'!$A$6:$A$35,0)),"")</f>
        <v/>
      </c>
      <c r="E66" s="31">
        <f>IF(SUMIFS('1. Floor Plan &amp; Rent'!$K$6:$K$539,'1. Floor Plan &amp; Rent'!$A$6:$A$539,$A66,'1. Floor Plan &amp; Rent'!$D$6:$D$539,"&lt;&gt;Property Total")=0,"",SUMIFS('1. Floor Plan &amp; Rent'!$K$6:$K$539,'1. Floor Plan &amp; Rent'!$A$6:$A$539,$A66,'1. Floor Plan &amp; Rent'!$D$6:$D$539,"&lt;&gt;Property Total"))</f>
        <v/>
      </c>
      <c r="F66" s="43" t="inlineStr">
        <is>
          <t>Cable/Internet (Bulk)</t>
        </is>
      </c>
      <c r="G66" s="34" t="inlineStr">
        <is>
          <t>Y</t>
        </is>
      </c>
      <c r="H66" s="34" t="inlineStr">
        <is>
          <t>Y</t>
        </is>
      </c>
      <c r="I66" s="32" t="inlineStr">
        <is>
          <t>APARTMENTS247.COM INC, JOINTTECHS INC., NEW KPMMF, ZUMPER, INC.</t>
        </is>
      </c>
      <c r="J66" s="32" t="inlineStr"/>
      <c r="K66" s="32" t="inlineStr">
        <is>
          <t>Flat monthly contract</t>
        </is>
      </c>
      <c r="L66" s="33" t="n">
        <v>710</v>
      </c>
      <c r="M66" s="33" t="n">
        <v>710</v>
      </c>
      <c r="N66" s="33" t="n">
        <v>710</v>
      </c>
      <c r="O66" s="33" t="n">
        <v>826.13</v>
      </c>
      <c r="P66" s="33" t="n">
        <v>910</v>
      </c>
      <c r="Q66" s="33" t="n">
        <v>400</v>
      </c>
      <c r="R66" s="15">
        <f>IFERROR(AVERAGE(L66:Q66),"")</f>
        <v/>
      </c>
      <c r="S66" s="15">
        <f>IFERROR(SUM(L66:Q66),"")</f>
        <v/>
      </c>
      <c r="T66" s="15">
        <f>IFERROR(R66/D66,"")</f>
        <v/>
      </c>
      <c r="U66" s="15">
        <f>IFERROR(R66/E66,"")</f>
        <v/>
      </c>
      <c r="V66" s="32" t="inlineStr">
        <is>
          <t>Med</t>
        </is>
      </c>
      <c r="W66" s="32" t="inlineStr">
        <is>
          <t>source: gl</t>
        </is>
      </c>
    </row>
    <row r="67">
      <c r="A67" s="43" t="inlineStr">
        <is>
          <t>The Preserve at Turtle Creek</t>
        </is>
      </c>
      <c r="B67" s="43" t="inlineStr">
        <is>
          <t>Dallas-Fort Worth Metro</t>
        </is>
      </c>
      <c r="C67" s="43" t="inlineStr">
        <is>
          <t>Y</t>
        </is>
      </c>
      <c r="D67" s="31">
        <f>IFERROR(INDEX('Property List'!$B$6:$B$35,MATCH($A67,'Property List'!$A$6:$A$35,0)),"")</f>
        <v/>
      </c>
      <c r="E67" s="31">
        <f>IF(SUMIFS('1. Floor Plan &amp; Rent'!$K$6:$K$539,'1. Floor Plan &amp; Rent'!$A$6:$A$539,$A67,'1. Floor Plan &amp; Rent'!$D$6:$D$539,"&lt;&gt;Property Total")=0,"",SUMIFS('1. Floor Plan &amp; Rent'!$K$6:$K$539,'1. Floor Plan &amp; Rent'!$A$6:$A$539,$A67,'1. Floor Plan &amp; Rent'!$D$6:$D$539,"&lt;&gt;Property Total"))</f>
        <v/>
      </c>
      <c r="F67" s="43" t="inlineStr">
        <is>
          <t>Utility Billing Admin Fee</t>
        </is>
      </c>
      <c r="G67" s="34" t="inlineStr">
        <is>
          <t>Y</t>
        </is>
      </c>
      <c r="H67" s="34" t="inlineStr"/>
      <c r="I67" s="32" t="inlineStr"/>
      <c r="J67" s="32" t="inlineStr"/>
      <c r="K67" s="32" t="inlineStr"/>
      <c r="L67" s="33" t="n"/>
      <c r="M67" s="33" t="n"/>
      <c r="N67" s="33" t="n"/>
      <c r="O67" s="33" t="n"/>
      <c r="P67" s="33" t="n"/>
      <c r="Q67" s="33" t="n"/>
      <c r="R67" s="15">
        <f>IFERROR(AVERAGE(L67:Q67),"")</f>
        <v/>
      </c>
      <c r="S67" s="15">
        <f>IFERROR(SUM(L67:Q67),"")</f>
        <v/>
      </c>
      <c r="T67" s="15">
        <f>IFERROR(R67/D67,"")</f>
        <v/>
      </c>
      <c r="U67" s="15">
        <f>IFERROR(R67/E67,"")</f>
        <v/>
      </c>
      <c r="V67" s="32" t="inlineStr"/>
      <c r="W67" s="32" t="inlineStr">
        <is>
          <t>no bills or GL lines in the window</t>
        </is>
      </c>
    </row>
    <row r="68">
      <c r="A68" s="43" t="inlineStr">
        <is>
          <t>The Preserve at Turtle Creek</t>
        </is>
      </c>
      <c r="B68" s="43" t="inlineStr">
        <is>
          <t>Dallas-Fort Worth Metro</t>
        </is>
      </c>
      <c r="C68" s="43" t="inlineStr">
        <is>
          <t>Y</t>
        </is>
      </c>
      <c r="D68" s="31">
        <f>IFERROR(INDEX('Property List'!$B$6:$B$35,MATCH($A68,'Property List'!$A$6:$A$35,0)),"")</f>
        <v/>
      </c>
      <c r="E68" s="31">
        <f>IF(SUMIFS('1. Floor Plan &amp; Rent'!$K$6:$K$539,'1. Floor Plan &amp; Rent'!$A$6:$A$539,$A68,'1. Floor Plan &amp; Rent'!$D$6:$D$539,"&lt;&gt;Property Total")=0,"",SUMIFS('1. Floor Plan &amp; Rent'!$K$6:$K$539,'1. Floor Plan &amp; Rent'!$A$6:$A$539,$A68,'1. Floor Plan &amp; Rent'!$D$6:$D$539,"&lt;&gt;Property Total"))</f>
        <v/>
      </c>
      <c r="F68" s="43" t="inlineStr">
        <is>
          <t>Other</t>
        </is>
      </c>
      <c r="G68" s="34" t="inlineStr">
        <is>
          <t>Y</t>
        </is>
      </c>
      <c r="H68" s="34" t="inlineStr"/>
      <c r="I68" s="32" t="inlineStr"/>
      <c r="J68" s="32" t="inlineStr"/>
      <c r="K68" s="32" t="inlineStr"/>
      <c r="L68" s="33" t="n"/>
      <c r="M68" s="33" t="n"/>
      <c r="N68" s="33" t="n"/>
      <c r="O68" s="33" t="n"/>
      <c r="P68" s="33" t="n"/>
      <c r="Q68" s="33" t="n"/>
      <c r="R68" s="15">
        <f>IFERROR(AVERAGE(L68:Q68),"")</f>
        <v/>
      </c>
      <c r="S68" s="15">
        <f>IFERROR(SUM(L68:Q68),"")</f>
        <v/>
      </c>
      <c r="T68" s="15">
        <f>IFERROR(R68/D68,"")</f>
        <v/>
      </c>
      <c r="U68" s="15">
        <f>IFERROR(R68/E68,"")</f>
        <v/>
      </c>
      <c r="V68" s="32" t="inlineStr"/>
      <c r="W68" s="32" t="inlineStr">
        <is>
          <t>no bills or GL lines in the window</t>
        </is>
      </c>
    </row>
    <row r="69">
      <c r="A69" s="43" t="inlineStr">
        <is>
          <t>Barcelona</t>
        </is>
      </c>
      <c r="B69" s="43" t="inlineStr">
        <is>
          <t>Houston Metro</t>
        </is>
      </c>
      <c r="C69" s="43" t="inlineStr">
        <is>
          <t>Y</t>
        </is>
      </c>
      <c r="D69" s="31">
        <f>IFERROR(INDEX('Property List'!$B$6:$B$35,MATCH($A69,'Property List'!$A$6:$A$35,0)),"")</f>
        <v/>
      </c>
      <c r="E69" s="31">
        <f>IF(SUMIFS('1. Floor Plan &amp; Rent'!$K$6:$K$539,'1. Floor Plan &amp; Rent'!$A$6:$A$539,$A69,'1. Floor Plan &amp; Rent'!$D$6:$D$539,"&lt;&gt;Property Total")=0,"",SUMIFS('1. Floor Plan &amp; Rent'!$K$6:$K$539,'1. Floor Plan &amp; Rent'!$A$6:$A$539,$A69,'1. Floor Plan &amp; Rent'!$D$6:$D$539,"&lt;&gt;Property Total"))</f>
        <v/>
      </c>
      <c r="F69" s="43" t="inlineStr">
        <is>
          <t>Water/Sewer</t>
        </is>
      </c>
      <c r="G69" s="34" t="inlineStr">
        <is>
          <t>Y</t>
        </is>
      </c>
      <c r="H69" s="34" t="inlineStr">
        <is>
          <t>Y</t>
        </is>
      </c>
      <c r="I69" s="32" t="inlineStr">
        <is>
          <t>CITY OF HOUSTON-1959-2000-1375-BAR, CITY OF HOUSTON-1959-2040-1567-BAR, City of Houston</t>
        </is>
      </c>
      <c r="J69" s="32" t="inlineStr">
        <is>
          <t>2 accounts</t>
        </is>
      </c>
      <c r="K69" s="32" t="inlineStr">
        <is>
          <t>Metered (2 accts)</t>
        </is>
      </c>
      <c r="L69" s="33" t="n">
        <v>20748.79</v>
      </c>
      <c r="M69" s="33" t="n">
        <v>20943.62</v>
      </c>
      <c r="N69" s="33" t="n">
        <v>20787.06</v>
      </c>
      <c r="O69" s="33" t="n">
        <v>7597.86</v>
      </c>
      <c r="P69" s="33" t="n">
        <v>6962.36</v>
      </c>
      <c r="Q69" s="33" t="n">
        <v>6624.73</v>
      </c>
      <c r="R69" s="15">
        <f>IFERROR(AVERAGE(L69:Q69),"")</f>
        <v/>
      </c>
      <c r="S69" s="15">
        <f>IFERROR(SUM(L69:Q69),"")</f>
        <v/>
      </c>
      <c r="T69" s="15">
        <f>IFERROR(R69/D69,"")</f>
        <v/>
      </c>
      <c r="U69" s="15">
        <f>IFERROR(R69/E69,"")</f>
        <v/>
      </c>
      <c r="V69" s="32" t="inlineStr">
        <is>
          <t>High</t>
        </is>
      </c>
      <c r="W69" s="32" t="inlineStr">
        <is>
          <t>GL and captured invoices disagree — 2026-05 GL $7,998 vs invoices $7,598; 2026-06 GL $7,363 vs invoices $6,962; stormwater netted out — the GL books it inside Water/Sewer; source: gl/ocr/workbook</t>
        </is>
      </c>
    </row>
    <row r="70">
      <c r="A70" s="43" t="inlineStr">
        <is>
          <t>Barcelona</t>
        </is>
      </c>
      <c r="B70" s="43" t="inlineStr">
        <is>
          <t>Houston Metro</t>
        </is>
      </c>
      <c r="C70" s="43" t="inlineStr">
        <is>
          <t>Y</t>
        </is>
      </c>
      <c r="D70" s="31">
        <f>IFERROR(INDEX('Property List'!$B$6:$B$35,MATCH($A70,'Property List'!$A$6:$A$35,0)),"")</f>
        <v/>
      </c>
      <c r="E70" s="31">
        <f>IF(SUMIFS('1. Floor Plan &amp; Rent'!$K$6:$K$539,'1. Floor Plan &amp; Rent'!$A$6:$A$539,$A70,'1. Floor Plan &amp; Rent'!$D$6:$D$539,"&lt;&gt;Property Total")=0,"",SUMIFS('1. Floor Plan &amp; Rent'!$K$6:$K$539,'1. Floor Plan &amp; Rent'!$A$6:$A$539,$A70,'1. Floor Plan &amp; Rent'!$D$6:$D$539,"&lt;&gt;Property Total"))</f>
        <v/>
      </c>
      <c r="F70" s="43" t="inlineStr">
        <is>
          <t>Trash &amp; Valet Waste</t>
        </is>
      </c>
      <c r="G70" s="34" t="inlineStr">
        <is>
          <t>Y</t>
        </is>
      </c>
      <c r="H70" s="34" t="inlineStr">
        <is>
          <t>Y</t>
        </is>
      </c>
      <c r="I70" s="32" t="inlineStr">
        <is>
          <t>GFL ENTERPRISES, INC.</t>
        </is>
      </c>
      <c r="J70" s="32" t="inlineStr"/>
      <c r="K70" s="32" t="inlineStr">
        <is>
          <t>Invoiced total (0 accts)</t>
        </is>
      </c>
      <c r="L70" s="33" t="n">
        <v>1486.8</v>
      </c>
      <c r="M70" s="33" t="n">
        <v>1486.8</v>
      </c>
      <c r="N70" s="33" t="n">
        <v>1486.8</v>
      </c>
      <c r="O70" s="33" t="n">
        <v>1486.8</v>
      </c>
      <c r="P70" s="33" t="n">
        <v>1486.8</v>
      </c>
      <c r="Q70" s="33" t="n">
        <v>1486.8</v>
      </c>
      <c r="R70" s="15">
        <f>IFERROR(AVERAGE(L70:Q70),"")</f>
        <v/>
      </c>
      <c r="S70" s="15">
        <f>IFERROR(SUM(L70:Q70),"")</f>
        <v/>
      </c>
      <c r="T70" s="15">
        <f>IFERROR(R70/D70,"")</f>
        <v/>
      </c>
      <c r="U70" s="15">
        <f>IFERROR(R70/E70,"")</f>
        <v/>
      </c>
      <c r="V70" s="32" t="inlineStr">
        <is>
          <t>Med</t>
        </is>
      </c>
      <c r="W70" s="32" t="inlineStr">
        <is>
          <t>source: gl</t>
        </is>
      </c>
    </row>
    <row r="71">
      <c r="A71" s="43" t="inlineStr">
        <is>
          <t>Barcelona</t>
        </is>
      </c>
      <c r="B71" s="43" t="inlineStr">
        <is>
          <t>Houston Metro</t>
        </is>
      </c>
      <c r="C71" s="43" t="inlineStr">
        <is>
          <t>Y</t>
        </is>
      </c>
      <c r="D71" s="31">
        <f>IFERROR(INDEX('Property List'!$B$6:$B$35,MATCH($A71,'Property List'!$A$6:$A$35,0)),"")</f>
        <v/>
      </c>
      <c r="E71" s="31">
        <f>IF(SUMIFS('1. Floor Plan &amp; Rent'!$K$6:$K$539,'1. Floor Plan &amp; Rent'!$A$6:$A$539,$A71,'1. Floor Plan &amp; Rent'!$D$6:$D$539,"&lt;&gt;Property Total")=0,"",SUMIFS('1. Floor Plan &amp; Rent'!$K$6:$K$539,'1. Floor Plan &amp; Rent'!$A$6:$A$539,$A71,'1. Floor Plan &amp; Rent'!$D$6:$D$539,"&lt;&gt;Property Total"))</f>
        <v/>
      </c>
      <c r="F71" s="43" t="inlineStr">
        <is>
          <t>Common-Area Electric</t>
        </is>
      </c>
      <c r="G71" s="34" t="inlineStr">
        <is>
          <t>Y</t>
        </is>
      </c>
      <c r="H71" s="34" t="inlineStr">
        <is>
          <t>Partial</t>
        </is>
      </c>
      <c r="I71" s="32" t="inlineStr">
        <is>
          <t>Reliant Energy</t>
        </is>
      </c>
      <c r="J71" s="32" t="inlineStr"/>
      <c r="K71" s="32" t="inlineStr">
        <is>
          <t>Invoiced total (0 accts)</t>
        </is>
      </c>
      <c r="L71" s="33" t="n">
        <v>9526.879999999999</v>
      </c>
      <c r="M71" s="33" t="n">
        <v>10520.29</v>
      </c>
      <c r="N71" s="33" t="n">
        <v>11533.15</v>
      </c>
      <c r="O71" s="33" t="n">
        <v>12659.82</v>
      </c>
      <c r="P71" s="33" t="n">
        <v>13284.93</v>
      </c>
      <c r="Q71" s="33" t="n">
        <v>5865.99</v>
      </c>
      <c r="R71" s="15">
        <f>IFERROR(AVERAGE(L71:Q71),"")</f>
        <v/>
      </c>
      <c r="S71" s="15">
        <f>IFERROR(SUM(L71:Q71),"")</f>
        <v/>
      </c>
      <c r="T71" s="15">
        <f>IFERROR(R71/D71,"")</f>
        <v/>
      </c>
      <c r="U71" s="15">
        <f>IFERROR(R71/E71,"")</f>
        <v/>
      </c>
      <c r="V71" s="32" t="inlineStr">
        <is>
          <t>Med</t>
        </is>
      </c>
      <c r="W71" s="32" t="inlineStr">
        <is>
          <t>1 account(s) not yet tagged house vs resident — see data/meter-class.review.csv; source: gl</t>
        </is>
      </c>
    </row>
    <row r="72">
      <c r="A72" s="43" t="inlineStr">
        <is>
          <t>Barcelona</t>
        </is>
      </c>
      <c r="B72" s="43" t="inlineStr">
        <is>
          <t>Houston Metro</t>
        </is>
      </c>
      <c r="C72" s="43" t="inlineStr">
        <is>
          <t>Y</t>
        </is>
      </c>
      <c r="D72" s="31">
        <f>IFERROR(INDEX('Property List'!$B$6:$B$35,MATCH($A72,'Property List'!$A$6:$A$35,0)),"")</f>
        <v/>
      </c>
      <c r="E72" s="31">
        <f>IF(SUMIFS('1. Floor Plan &amp; Rent'!$K$6:$K$539,'1. Floor Plan &amp; Rent'!$A$6:$A$539,$A72,'1. Floor Plan &amp; Rent'!$D$6:$D$539,"&lt;&gt;Property Total")=0,"",SUMIFS('1. Floor Plan &amp; Rent'!$K$6:$K$539,'1. Floor Plan &amp; Rent'!$A$6:$A$539,$A72,'1. Floor Plan &amp; Rent'!$D$6:$D$539,"&lt;&gt;Property Total"))</f>
        <v/>
      </c>
      <c r="F72" s="43" t="inlineStr">
        <is>
          <t>Gas (Common/House)</t>
        </is>
      </c>
      <c r="G72" s="34" t="inlineStr">
        <is>
          <t>Y</t>
        </is>
      </c>
      <c r="H72" s="34" t="inlineStr">
        <is>
          <t>Partial</t>
        </is>
      </c>
      <c r="I72" s="32" t="inlineStr"/>
      <c r="J72" s="32" t="inlineStr"/>
      <c r="K72" s="32" t="inlineStr">
        <is>
          <t>Invoiced total (0 accts)</t>
        </is>
      </c>
      <c r="L72" s="33" t="n">
        <v>6580.79</v>
      </c>
      <c r="M72" s="33" t="n">
        <v>3950.6</v>
      </c>
      <c r="N72" s="33" t="n">
        <v>3940.72</v>
      </c>
      <c r="O72" s="33" t="n">
        <v>3276.77</v>
      </c>
      <c r="P72" s="33" t="n">
        <v>2459.82</v>
      </c>
      <c r="Q72" s="33" t="n">
        <v>3094.47</v>
      </c>
      <c r="R72" s="15">
        <f>IFERROR(AVERAGE(L72:Q72),"")</f>
        <v/>
      </c>
      <c r="S72" s="15">
        <f>IFERROR(SUM(L72:Q72),"")</f>
        <v/>
      </c>
      <c r="T72" s="15">
        <f>IFERROR(R72/D72,"")</f>
        <v/>
      </c>
      <c r="U72" s="15">
        <f>IFERROR(R72/E72,"")</f>
        <v/>
      </c>
      <c r="V72" s="32" t="inlineStr">
        <is>
          <t>Med</t>
        </is>
      </c>
      <c r="W72" s="32" t="inlineStr">
        <is>
          <t>1 account(s) not yet tagged house vs resident — see data/meter-class.review.csv; source: gl</t>
        </is>
      </c>
    </row>
    <row r="73">
      <c r="A73" s="43" t="inlineStr">
        <is>
          <t>Barcelona</t>
        </is>
      </c>
      <c r="B73" s="43" t="inlineStr">
        <is>
          <t>Houston Metro</t>
        </is>
      </c>
      <c r="C73" s="43" t="inlineStr">
        <is>
          <t>Y</t>
        </is>
      </c>
      <c r="D73" s="31">
        <f>IFERROR(INDEX('Property List'!$B$6:$B$35,MATCH($A73,'Property List'!$A$6:$A$35,0)),"")</f>
        <v/>
      </c>
      <c r="E73" s="31">
        <f>IF(SUMIFS('1. Floor Plan &amp; Rent'!$K$6:$K$539,'1. Floor Plan &amp; Rent'!$A$6:$A$539,$A73,'1. Floor Plan &amp; Rent'!$D$6:$D$539,"&lt;&gt;Property Total")=0,"",SUMIFS('1. Floor Plan &amp; Rent'!$K$6:$K$539,'1. Floor Plan &amp; Rent'!$A$6:$A$539,$A73,'1. Floor Plan &amp; Rent'!$D$6:$D$539,"&lt;&gt;Property Total"))</f>
        <v/>
      </c>
      <c r="F73" s="43" t="inlineStr">
        <is>
          <t>Pest Control</t>
        </is>
      </c>
      <c r="G73" s="34" t="inlineStr">
        <is>
          <t>Y</t>
        </is>
      </c>
      <c r="H73" s="34" t="inlineStr">
        <is>
          <t>Partial</t>
        </is>
      </c>
      <c r="I73" s="32" t="inlineStr">
        <is>
          <t>APPLE TERMITE PEST CONTROL INC, CHADWELL SUPPLY INC., NEW KPMMKT</t>
        </is>
      </c>
      <c r="J73" s="32" t="inlineStr"/>
      <c r="K73" s="32" t="inlineStr">
        <is>
          <t>Flat monthly contract</t>
        </is>
      </c>
      <c r="L73" s="33" t="n"/>
      <c r="M73" s="33" t="n"/>
      <c r="N73" s="33" t="n">
        <v>128.69</v>
      </c>
      <c r="O73" s="33" t="n"/>
      <c r="P73" s="33" t="n">
        <v>238.09</v>
      </c>
      <c r="Q73" s="33" t="n"/>
      <c r="R73" s="15">
        <f>IFERROR(AVERAGE(L73:Q73),"")</f>
        <v/>
      </c>
      <c r="S73" s="15">
        <f>IFERROR(SUM(L73:Q73),"")</f>
        <v/>
      </c>
      <c r="T73" s="15">
        <f>IFERROR(R73/D73,"")</f>
        <v/>
      </c>
      <c r="U73" s="15">
        <f>IFERROR(R73/E73,"")</f>
        <v/>
      </c>
      <c r="V73" s="32" t="inlineStr">
        <is>
          <t>Med</t>
        </is>
      </c>
      <c r="W73" s="32" t="inlineStr">
        <is>
          <t>no invoice captured for Feb-26, Mar-26, May-26, Jul-26; source: gl</t>
        </is>
      </c>
    </row>
    <row r="74">
      <c r="A74" s="43" t="inlineStr">
        <is>
          <t>Barcelona</t>
        </is>
      </c>
      <c r="B74" s="43" t="inlineStr">
        <is>
          <t>Houston Metro</t>
        </is>
      </c>
      <c r="C74" s="43" t="inlineStr">
        <is>
          <t>Y</t>
        </is>
      </c>
      <c r="D74" s="31">
        <f>IFERROR(INDEX('Property List'!$B$6:$B$35,MATCH($A74,'Property List'!$A$6:$A$35,0)),"")</f>
        <v/>
      </c>
      <c r="E74" s="31">
        <f>IF(SUMIFS('1. Floor Plan &amp; Rent'!$K$6:$K$539,'1. Floor Plan &amp; Rent'!$A$6:$A$539,$A74,'1. Floor Plan &amp; Rent'!$D$6:$D$539,"&lt;&gt;Property Total")=0,"",SUMIFS('1. Floor Plan &amp; Rent'!$K$6:$K$539,'1. Floor Plan &amp; Rent'!$A$6:$A$539,$A74,'1. Floor Plan &amp; Rent'!$D$6:$D$539,"&lt;&gt;Property Total"))</f>
        <v/>
      </c>
      <c r="F74" s="43" t="inlineStr">
        <is>
          <t>Stormwater/Drainage Fee</t>
        </is>
      </c>
      <c r="G74" s="34" t="inlineStr">
        <is>
          <t>Y</t>
        </is>
      </c>
      <c r="H74" s="34" t="inlineStr">
        <is>
          <t>Partial</t>
        </is>
      </c>
      <c r="I74" s="32" t="inlineStr">
        <is>
          <t>City of Houston</t>
        </is>
      </c>
      <c r="J74" s="32" t="inlineStr">
        <is>
          <t>1959-2040-1567</t>
        </is>
      </c>
      <c r="K74" s="32" t="inlineStr">
        <is>
          <t>Fixed fee on water bill</t>
        </is>
      </c>
      <c r="L74" s="33" t="n"/>
      <c r="M74" s="33" t="n">
        <v>400.37</v>
      </c>
      <c r="N74" s="33" t="n">
        <v>400.37</v>
      </c>
      <c r="O74" s="33" t="n">
        <v>400.37</v>
      </c>
      <c r="P74" s="33" t="n">
        <v>400.37</v>
      </c>
      <c r="Q74" s="33" t="n"/>
      <c r="R74" s="15">
        <f>IFERROR(AVERAGE(L74:Q74),"")</f>
        <v/>
      </c>
      <c r="S74" s="15">
        <f>IFERROR(SUM(L74:Q74),"")</f>
        <v/>
      </c>
      <c r="T74" s="15">
        <f>IFERROR(R74/D74,"")</f>
        <v/>
      </c>
      <c r="U74" s="15">
        <f>IFERROR(R74/E74,"")</f>
        <v/>
      </c>
      <c r="V74" s="32" t="inlineStr">
        <is>
          <t>Med</t>
        </is>
      </c>
      <c r="W74" s="32" t="inlineStr">
        <is>
          <t>no invoice captured for Feb-26, Jul-26; source: ocr</t>
        </is>
      </c>
    </row>
    <row r="75">
      <c r="A75" s="43" t="inlineStr">
        <is>
          <t>Barcelona</t>
        </is>
      </c>
      <c r="B75" s="43" t="inlineStr">
        <is>
          <t>Houston Metro</t>
        </is>
      </c>
      <c r="C75" s="43" t="inlineStr">
        <is>
          <t>Y</t>
        </is>
      </c>
      <c r="D75" s="31">
        <f>IFERROR(INDEX('Property List'!$B$6:$B$35,MATCH($A75,'Property List'!$A$6:$A$35,0)),"")</f>
        <v/>
      </c>
      <c r="E75" s="31">
        <f>IF(SUMIFS('1. Floor Plan &amp; Rent'!$K$6:$K$539,'1. Floor Plan &amp; Rent'!$A$6:$A$539,$A75,'1. Floor Plan &amp; Rent'!$D$6:$D$539,"&lt;&gt;Property Total")=0,"",SUMIFS('1. Floor Plan &amp; Rent'!$K$6:$K$539,'1. Floor Plan &amp; Rent'!$A$6:$A$539,$A75,'1. Floor Plan &amp; Rent'!$D$6:$D$539,"&lt;&gt;Property Total"))</f>
        <v/>
      </c>
      <c r="F75" s="43" t="inlineStr">
        <is>
          <t>Cable/Internet (Bulk)</t>
        </is>
      </c>
      <c r="G75" s="34" t="inlineStr">
        <is>
          <t>Y</t>
        </is>
      </c>
      <c r="H75" s="34" t="inlineStr">
        <is>
          <t>Y</t>
        </is>
      </c>
      <c r="I75" s="32" t="inlineStr">
        <is>
          <t>APARTMENTS247.COM INC, NEW KPM, ZUMPER, INC.</t>
        </is>
      </c>
      <c r="J75" s="32" t="inlineStr"/>
      <c r="K75" s="32" t="inlineStr">
        <is>
          <t>Flat monthly contract</t>
        </is>
      </c>
      <c r="L75" s="33" t="n">
        <v>710</v>
      </c>
      <c r="M75" s="33" t="n">
        <v>710</v>
      </c>
      <c r="N75" s="33" t="n">
        <v>710</v>
      </c>
      <c r="O75" s="33" t="n">
        <v>826.13</v>
      </c>
      <c r="P75" s="33" t="n">
        <v>910</v>
      </c>
      <c r="Q75" s="33" t="n">
        <v>400</v>
      </c>
      <c r="R75" s="15">
        <f>IFERROR(AVERAGE(L75:Q75),"")</f>
        <v/>
      </c>
      <c r="S75" s="15">
        <f>IFERROR(SUM(L75:Q75),"")</f>
        <v/>
      </c>
      <c r="T75" s="15">
        <f>IFERROR(R75/D75,"")</f>
        <v/>
      </c>
      <c r="U75" s="15">
        <f>IFERROR(R75/E75,"")</f>
        <v/>
      </c>
      <c r="V75" s="32" t="inlineStr">
        <is>
          <t>Med</t>
        </is>
      </c>
      <c r="W75" s="32" t="inlineStr">
        <is>
          <t>source: gl</t>
        </is>
      </c>
    </row>
    <row r="76">
      <c r="A76" s="43" t="inlineStr">
        <is>
          <t>Barcelona</t>
        </is>
      </c>
      <c r="B76" s="43" t="inlineStr">
        <is>
          <t>Houston Metro</t>
        </is>
      </c>
      <c r="C76" s="43" t="inlineStr">
        <is>
          <t>Y</t>
        </is>
      </c>
      <c r="D76" s="31">
        <f>IFERROR(INDEX('Property List'!$B$6:$B$35,MATCH($A76,'Property List'!$A$6:$A$35,0)),"")</f>
        <v/>
      </c>
      <c r="E76" s="31">
        <f>IF(SUMIFS('1. Floor Plan &amp; Rent'!$K$6:$K$539,'1. Floor Plan &amp; Rent'!$A$6:$A$539,$A76,'1. Floor Plan &amp; Rent'!$D$6:$D$539,"&lt;&gt;Property Total")=0,"",SUMIFS('1. Floor Plan &amp; Rent'!$K$6:$K$539,'1. Floor Plan &amp; Rent'!$A$6:$A$539,$A76,'1. Floor Plan &amp; Rent'!$D$6:$D$539,"&lt;&gt;Property Total"))</f>
        <v/>
      </c>
      <c r="F76" s="43" t="inlineStr">
        <is>
          <t>Utility Billing Admin Fee</t>
        </is>
      </c>
      <c r="G76" s="34" t="inlineStr">
        <is>
          <t>Y</t>
        </is>
      </c>
      <c r="H76" s="34" t="inlineStr"/>
      <c r="I76" s="32" t="inlineStr"/>
      <c r="J76" s="32" t="inlineStr"/>
      <c r="K76" s="32" t="inlineStr"/>
      <c r="L76" s="33" t="n"/>
      <c r="M76" s="33" t="n"/>
      <c r="N76" s="33" t="n"/>
      <c r="O76" s="33" t="n"/>
      <c r="P76" s="33" t="n"/>
      <c r="Q76" s="33" t="n"/>
      <c r="R76" s="15">
        <f>IFERROR(AVERAGE(L76:Q76),"")</f>
        <v/>
      </c>
      <c r="S76" s="15">
        <f>IFERROR(SUM(L76:Q76),"")</f>
        <v/>
      </c>
      <c r="T76" s="15">
        <f>IFERROR(R76/D76,"")</f>
        <v/>
      </c>
      <c r="U76" s="15">
        <f>IFERROR(R76/E76,"")</f>
        <v/>
      </c>
      <c r="V76" s="32" t="inlineStr"/>
      <c r="W76" s="32" t="inlineStr">
        <is>
          <t>no bills or GL lines in the window</t>
        </is>
      </c>
    </row>
    <row r="77">
      <c r="A77" s="43" t="inlineStr">
        <is>
          <t>Barcelona</t>
        </is>
      </c>
      <c r="B77" s="43" t="inlineStr">
        <is>
          <t>Houston Metro</t>
        </is>
      </c>
      <c r="C77" s="43" t="inlineStr">
        <is>
          <t>Y</t>
        </is>
      </c>
      <c r="D77" s="31">
        <f>IFERROR(INDEX('Property List'!$B$6:$B$35,MATCH($A77,'Property List'!$A$6:$A$35,0)),"")</f>
        <v/>
      </c>
      <c r="E77" s="31">
        <f>IF(SUMIFS('1. Floor Plan &amp; Rent'!$K$6:$K$539,'1. Floor Plan &amp; Rent'!$A$6:$A$539,$A77,'1. Floor Plan &amp; Rent'!$D$6:$D$539,"&lt;&gt;Property Total")=0,"",SUMIFS('1. Floor Plan &amp; Rent'!$K$6:$K$539,'1. Floor Plan &amp; Rent'!$A$6:$A$539,$A77,'1. Floor Plan &amp; Rent'!$D$6:$D$539,"&lt;&gt;Property Total"))</f>
        <v/>
      </c>
      <c r="F77" s="43" t="inlineStr">
        <is>
          <t>Other</t>
        </is>
      </c>
      <c r="G77" s="34" t="inlineStr">
        <is>
          <t>Y</t>
        </is>
      </c>
      <c r="H77" s="34" t="inlineStr"/>
      <c r="I77" s="32" t="inlineStr"/>
      <c r="J77" s="32" t="inlineStr"/>
      <c r="K77" s="32" t="inlineStr"/>
      <c r="L77" s="33" t="n"/>
      <c r="M77" s="33" t="n"/>
      <c r="N77" s="33" t="n"/>
      <c r="O77" s="33" t="n"/>
      <c r="P77" s="33" t="n"/>
      <c r="Q77" s="33" t="n"/>
      <c r="R77" s="15">
        <f>IFERROR(AVERAGE(L77:Q77),"")</f>
        <v/>
      </c>
      <c r="S77" s="15">
        <f>IFERROR(SUM(L77:Q77),"")</f>
        <v/>
      </c>
      <c r="T77" s="15">
        <f>IFERROR(R77/D77,"")</f>
        <v/>
      </c>
      <c r="U77" s="15">
        <f>IFERROR(R77/E77,"")</f>
        <v/>
      </c>
      <c r="V77" s="32" t="inlineStr"/>
      <c r="W77" s="32" t="inlineStr">
        <is>
          <t>no bills or GL lines in the window</t>
        </is>
      </c>
    </row>
    <row r="78">
      <c r="A78" s="43" t="inlineStr">
        <is>
          <t>Bay Oaks</t>
        </is>
      </c>
      <c r="B78" s="43" t="inlineStr">
        <is>
          <t>Houston Metro</t>
        </is>
      </c>
      <c r="C78" s="43" t="inlineStr">
        <is>
          <t>Y</t>
        </is>
      </c>
      <c r="D78" s="31">
        <f>IFERROR(INDEX('Property List'!$B$6:$B$35,MATCH($A78,'Property List'!$A$6:$A$35,0)),"")</f>
        <v/>
      </c>
      <c r="E78" s="31">
        <f>IF(SUMIFS('1. Floor Plan &amp; Rent'!$K$6:$K$539,'1. Floor Plan &amp; Rent'!$A$6:$A$539,$A78,'1. Floor Plan &amp; Rent'!$D$6:$D$539,"&lt;&gt;Property Total")=0,"",SUMIFS('1. Floor Plan &amp; Rent'!$K$6:$K$539,'1. Floor Plan &amp; Rent'!$A$6:$A$539,$A78,'1. Floor Plan &amp; Rent'!$D$6:$D$539,"&lt;&gt;Property Total"))</f>
        <v/>
      </c>
      <c r="F78" s="43" t="inlineStr">
        <is>
          <t>Water/Sewer</t>
        </is>
      </c>
      <c r="G78" s="34" t="inlineStr">
        <is>
          <t>Y</t>
        </is>
      </c>
      <c r="H78" s="34" t="inlineStr">
        <is>
          <t>Partial</t>
        </is>
      </c>
      <c r="I78" s="32" t="inlineStr">
        <is>
          <t>City of Baytown</t>
        </is>
      </c>
      <c r="J78" s="32" t="inlineStr">
        <is>
          <t>109210065</t>
        </is>
      </c>
      <c r="K78" s="32" t="inlineStr">
        <is>
          <t>Metered (1 acct)</t>
        </is>
      </c>
      <c r="L78" s="33" t="n">
        <v>16445.38</v>
      </c>
      <c r="M78" s="33" t="n">
        <v>12879.96</v>
      </c>
      <c r="N78" s="33" t="n">
        <v>11637.5</v>
      </c>
      <c r="O78" s="33" t="n">
        <v>10803.83</v>
      </c>
      <c r="P78" s="33" t="n">
        <v>10382.36</v>
      </c>
      <c r="Q78" s="33" t="n"/>
      <c r="R78" s="15">
        <f>IFERROR(AVERAGE(L78:Q78),"")</f>
        <v/>
      </c>
      <c r="S78" s="15">
        <f>IFERROR(SUM(L78:Q78),"")</f>
        <v/>
      </c>
      <c r="T78" s="15">
        <f>IFERROR(R78/D78,"")</f>
        <v/>
      </c>
      <c r="U78" s="15">
        <f>IFERROR(R78/E78,"")</f>
        <v/>
      </c>
      <c r="V78" s="32" t="inlineStr">
        <is>
          <t>Med</t>
        </is>
      </c>
      <c r="W78" s="32" t="inlineStr">
        <is>
          <t>stormwater netted out — the GL books it inside Water/Sewer; no invoice captured for Jul-26; source: ocr</t>
        </is>
      </c>
    </row>
    <row r="79">
      <c r="A79" s="43" t="inlineStr">
        <is>
          <t>Bay Oaks</t>
        </is>
      </c>
      <c r="B79" s="43" t="inlineStr">
        <is>
          <t>Houston Metro</t>
        </is>
      </c>
      <c r="C79" s="43" t="inlineStr">
        <is>
          <t>Y</t>
        </is>
      </c>
      <c r="D79" s="31">
        <f>IFERROR(INDEX('Property List'!$B$6:$B$35,MATCH($A79,'Property List'!$A$6:$A$35,0)),"")</f>
        <v/>
      </c>
      <c r="E79" s="31">
        <f>IF(SUMIFS('1. Floor Plan &amp; Rent'!$K$6:$K$539,'1. Floor Plan &amp; Rent'!$A$6:$A$539,$A79,'1. Floor Plan &amp; Rent'!$D$6:$D$539,"&lt;&gt;Property Total")=0,"",SUMIFS('1. Floor Plan &amp; Rent'!$K$6:$K$539,'1. Floor Plan &amp; Rent'!$A$6:$A$539,$A79,'1. Floor Plan &amp; Rent'!$D$6:$D$539,"&lt;&gt;Property Total"))</f>
        <v/>
      </c>
      <c r="F79" s="43" t="inlineStr">
        <is>
          <t>Trash &amp; Valet Waste</t>
        </is>
      </c>
      <c r="G79" s="34" t="inlineStr">
        <is>
          <t>Y</t>
        </is>
      </c>
      <c r="H79" s="34" t="inlineStr"/>
      <c r="I79" s="32" t="inlineStr"/>
      <c r="J79" s="32" t="inlineStr"/>
      <c r="K79" s="32" t="inlineStr"/>
      <c r="L79" s="33" t="n"/>
      <c r="M79" s="33" t="n"/>
      <c r="N79" s="33" t="n"/>
      <c r="O79" s="33" t="n"/>
      <c r="P79" s="33" t="n"/>
      <c r="Q79" s="33" t="n"/>
      <c r="R79" s="15">
        <f>IFERROR(AVERAGE(L79:Q79),"")</f>
        <v/>
      </c>
      <c r="S79" s="15">
        <f>IFERROR(SUM(L79:Q79),"")</f>
        <v/>
      </c>
      <c r="T79" s="15">
        <f>IFERROR(R79/D79,"")</f>
        <v/>
      </c>
      <c r="U79" s="15">
        <f>IFERROR(R79/E79,"")</f>
        <v/>
      </c>
      <c r="V79" s="32" t="inlineStr"/>
      <c r="W79" s="32" t="inlineStr">
        <is>
          <t>no bills or GL lines in the window</t>
        </is>
      </c>
    </row>
    <row r="80">
      <c r="A80" s="43" t="inlineStr">
        <is>
          <t>Bay Oaks</t>
        </is>
      </c>
      <c r="B80" s="43" t="inlineStr">
        <is>
          <t>Houston Metro</t>
        </is>
      </c>
      <c r="C80" s="43" t="inlineStr">
        <is>
          <t>Y</t>
        </is>
      </c>
      <c r="D80" s="31">
        <f>IFERROR(INDEX('Property List'!$B$6:$B$35,MATCH($A80,'Property List'!$A$6:$A$35,0)),"")</f>
        <v/>
      </c>
      <c r="E80" s="31">
        <f>IF(SUMIFS('1. Floor Plan &amp; Rent'!$K$6:$K$539,'1. Floor Plan &amp; Rent'!$A$6:$A$539,$A80,'1. Floor Plan &amp; Rent'!$D$6:$D$539,"&lt;&gt;Property Total")=0,"",SUMIFS('1. Floor Plan &amp; Rent'!$K$6:$K$539,'1. Floor Plan &amp; Rent'!$A$6:$A$539,$A80,'1. Floor Plan &amp; Rent'!$D$6:$D$539,"&lt;&gt;Property Total"))</f>
        <v/>
      </c>
      <c r="F80" s="43" t="inlineStr">
        <is>
          <t>Common-Area Electric</t>
        </is>
      </c>
      <c r="G80" s="34" t="inlineStr">
        <is>
          <t>Y</t>
        </is>
      </c>
      <c r="H80" s="34" t="inlineStr">
        <is>
          <t>Partial</t>
        </is>
      </c>
      <c r="I80" s="32" t="inlineStr"/>
      <c r="J80" s="32" t="inlineStr"/>
      <c r="K80" s="32" t="inlineStr"/>
      <c r="L80" s="33" t="n"/>
      <c r="M80" s="33" t="n"/>
      <c r="N80" s="33" t="n"/>
      <c r="O80" s="33" t="n"/>
      <c r="P80" s="33" t="n"/>
      <c r="Q80" s="33" t="n"/>
      <c r="R80" s="15">
        <f>IFERROR(AVERAGE(L80:Q80),"")</f>
        <v/>
      </c>
      <c r="S80" s="15">
        <f>IFERROR(SUM(L80:Q80),"")</f>
        <v/>
      </c>
      <c r="T80" s="15">
        <f>IFERROR(R80/D80,"")</f>
        <v/>
      </c>
      <c r="U80" s="15">
        <f>IFERROR(R80/E80,"")</f>
        <v/>
      </c>
      <c r="V80" s="32" t="inlineStr"/>
      <c r="W80" s="32" t="inlineStr">
        <is>
          <t>2 account(s) not yet tagged house vs resident — see data/meter-class.review.csv</t>
        </is>
      </c>
    </row>
    <row r="81">
      <c r="A81" s="43" t="inlineStr">
        <is>
          <t>Bay Oaks</t>
        </is>
      </c>
      <c r="B81" s="43" t="inlineStr">
        <is>
          <t>Houston Metro</t>
        </is>
      </c>
      <c r="C81" s="43" t="inlineStr">
        <is>
          <t>Y</t>
        </is>
      </c>
      <c r="D81" s="31">
        <f>IFERROR(INDEX('Property List'!$B$6:$B$35,MATCH($A81,'Property List'!$A$6:$A$35,0)),"")</f>
        <v/>
      </c>
      <c r="E81" s="31">
        <f>IF(SUMIFS('1. Floor Plan &amp; Rent'!$K$6:$K$539,'1. Floor Plan &amp; Rent'!$A$6:$A$539,$A81,'1. Floor Plan &amp; Rent'!$D$6:$D$539,"&lt;&gt;Property Total")=0,"",SUMIFS('1. Floor Plan &amp; Rent'!$K$6:$K$539,'1. Floor Plan &amp; Rent'!$A$6:$A$539,$A81,'1. Floor Plan &amp; Rent'!$D$6:$D$539,"&lt;&gt;Property Total"))</f>
        <v/>
      </c>
      <c r="F81" s="43" t="inlineStr">
        <is>
          <t>Gas (Common/House)</t>
        </is>
      </c>
      <c r="G81" s="34" t="inlineStr">
        <is>
          <t>Y</t>
        </is>
      </c>
      <c r="H81" s="34" t="inlineStr"/>
      <c r="I81" s="32" t="inlineStr"/>
      <c r="J81" s="32" t="inlineStr"/>
      <c r="K81" s="32" t="inlineStr"/>
      <c r="L81" s="33" t="n"/>
      <c r="M81" s="33" t="n"/>
      <c r="N81" s="33" t="n"/>
      <c r="O81" s="33" t="n"/>
      <c r="P81" s="33" t="n"/>
      <c r="Q81" s="33" t="n"/>
      <c r="R81" s="15">
        <f>IFERROR(AVERAGE(L81:Q81),"")</f>
        <v/>
      </c>
      <c r="S81" s="15">
        <f>IFERROR(SUM(L81:Q81),"")</f>
        <v/>
      </c>
      <c r="T81" s="15">
        <f>IFERROR(R81/D81,"")</f>
        <v/>
      </c>
      <c r="U81" s="15">
        <f>IFERROR(R81/E81,"")</f>
        <v/>
      </c>
      <c r="V81" s="32" t="inlineStr"/>
      <c r="W81" s="32" t="inlineStr">
        <is>
          <t>no house/common accounts — all metered load is resident-billed</t>
        </is>
      </c>
    </row>
    <row r="82">
      <c r="A82" s="43" t="inlineStr">
        <is>
          <t>Bay Oaks</t>
        </is>
      </c>
      <c r="B82" s="43" t="inlineStr">
        <is>
          <t>Houston Metro</t>
        </is>
      </c>
      <c r="C82" s="43" t="inlineStr">
        <is>
          <t>Y</t>
        </is>
      </c>
      <c r="D82" s="31">
        <f>IFERROR(INDEX('Property List'!$B$6:$B$35,MATCH($A82,'Property List'!$A$6:$A$35,0)),"")</f>
        <v/>
      </c>
      <c r="E82" s="31">
        <f>IF(SUMIFS('1. Floor Plan &amp; Rent'!$K$6:$K$539,'1. Floor Plan &amp; Rent'!$A$6:$A$539,$A82,'1. Floor Plan &amp; Rent'!$D$6:$D$539,"&lt;&gt;Property Total")=0,"",SUMIFS('1. Floor Plan &amp; Rent'!$K$6:$K$539,'1. Floor Plan &amp; Rent'!$A$6:$A$539,$A82,'1. Floor Plan &amp; Rent'!$D$6:$D$539,"&lt;&gt;Property Total"))</f>
        <v/>
      </c>
      <c r="F82" s="43" t="inlineStr">
        <is>
          <t>Pest Control</t>
        </is>
      </c>
      <c r="G82" s="34" t="inlineStr">
        <is>
          <t>Y</t>
        </is>
      </c>
      <c r="H82" s="34" t="inlineStr"/>
      <c r="I82" s="32" t="inlineStr"/>
      <c r="J82" s="32" t="inlineStr"/>
      <c r="K82" s="32" t="inlineStr"/>
      <c r="L82" s="33" t="n"/>
      <c r="M82" s="33" t="n"/>
      <c r="N82" s="33" t="n"/>
      <c r="O82" s="33" t="n"/>
      <c r="P82" s="33" t="n"/>
      <c r="Q82" s="33" t="n"/>
      <c r="R82" s="15">
        <f>IFERROR(AVERAGE(L82:Q82),"")</f>
        <v/>
      </c>
      <c r="S82" s="15">
        <f>IFERROR(SUM(L82:Q82),"")</f>
        <v/>
      </c>
      <c r="T82" s="15">
        <f>IFERROR(R82/D82,"")</f>
        <v/>
      </c>
      <c r="U82" s="15">
        <f>IFERROR(R82/E82,"")</f>
        <v/>
      </c>
      <c r="V82" s="32" t="inlineStr"/>
      <c r="W82" s="32" t="inlineStr">
        <is>
          <t>no bills or GL lines in the window</t>
        </is>
      </c>
    </row>
    <row r="83">
      <c r="A83" s="43" t="inlineStr">
        <is>
          <t>Bay Oaks</t>
        </is>
      </c>
      <c r="B83" s="43" t="inlineStr">
        <is>
          <t>Houston Metro</t>
        </is>
      </c>
      <c r="C83" s="43" t="inlineStr">
        <is>
          <t>Y</t>
        </is>
      </c>
      <c r="D83" s="31">
        <f>IFERROR(INDEX('Property List'!$B$6:$B$35,MATCH($A83,'Property List'!$A$6:$A$35,0)),"")</f>
        <v/>
      </c>
      <c r="E83" s="31">
        <f>IF(SUMIFS('1. Floor Plan &amp; Rent'!$K$6:$K$539,'1. Floor Plan &amp; Rent'!$A$6:$A$539,$A83,'1. Floor Plan &amp; Rent'!$D$6:$D$539,"&lt;&gt;Property Total")=0,"",SUMIFS('1. Floor Plan &amp; Rent'!$K$6:$K$539,'1. Floor Plan &amp; Rent'!$A$6:$A$539,$A83,'1. Floor Plan &amp; Rent'!$D$6:$D$539,"&lt;&gt;Property Total"))</f>
        <v/>
      </c>
      <c r="F83" s="43" t="inlineStr">
        <is>
          <t>Stormwater/Drainage Fee</t>
        </is>
      </c>
      <c r="G83" s="34" t="inlineStr">
        <is>
          <t>Y</t>
        </is>
      </c>
      <c r="H83" s="34" t="inlineStr">
        <is>
          <t>Partial</t>
        </is>
      </c>
      <c r="I83" s="32" t="inlineStr">
        <is>
          <t>City of Baytown</t>
        </is>
      </c>
      <c r="J83" s="32" t="inlineStr">
        <is>
          <t>109210065</t>
        </is>
      </c>
      <c r="K83" s="32" t="inlineStr">
        <is>
          <t>Fixed fee on water bill</t>
        </is>
      </c>
      <c r="L83" s="33" t="n">
        <v>800</v>
      </c>
      <c r="M83" s="33" t="n">
        <v>800</v>
      </c>
      <c r="N83" s="33" t="n">
        <v>800</v>
      </c>
      <c r="O83" s="33" t="n">
        <v>800</v>
      </c>
      <c r="P83" s="33" t="n">
        <v>800</v>
      </c>
      <c r="Q83" s="33" t="n"/>
      <c r="R83" s="15">
        <f>IFERROR(AVERAGE(L83:Q83),"")</f>
        <v/>
      </c>
      <c r="S83" s="15">
        <f>IFERROR(SUM(L83:Q83),"")</f>
        <v/>
      </c>
      <c r="T83" s="15">
        <f>IFERROR(R83/D83,"")</f>
        <v/>
      </c>
      <c r="U83" s="15">
        <f>IFERROR(R83/E83,"")</f>
        <v/>
      </c>
      <c r="V83" s="32" t="inlineStr">
        <is>
          <t>Med</t>
        </is>
      </c>
      <c r="W83" s="32" t="inlineStr">
        <is>
          <t>no invoice captured for Jul-26; source: ocr</t>
        </is>
      </c>
    </row>
    <row r="84">
      <c r="A84" s="43" t="inlineStr">
        <is>
          <t>Bay Oaks</t>
        </is>
      </c>
      <c r="B84" s="43" t="inlineStr">
        <is>
          <t>Houston Metro</t>
        </is>
      </c>
      <c r="C84" s="43" t="inlineStr">
        <is>
          <t>Y</t>
        </is>
      </c>
      <c r="D84" s="31">
        <f>IFERROR(INDEX('Property List'!$B$6:$B$35,MATCH($A84,'Property List'!$A$6:$A$35,0)),"")</f>
        <v/>
      </c>
      <c r="E84" s="31">
        <f>IF(SUMIFS('1. Floor Plan &amp; Rent'!$K$6:$K$539,'1. Floor Plan &amp; Rent'!$A$6:$A$539,$A84,'1. Floor Plan &amp; Rent'!$D$6:$D$539,"&lt;&gt;Property Total")=0,"",SUMIFS('1. Floor Plan &amp; Rent'!$K$6:$K$539,'1. Floor Plan &amp; Rent'!$A$6:$A$539,$A84,'1. Floor Plan &amp; Rent'!$D$6:$D$539,"&lt;&gt;Property Total"))</f>
        <v/>
      </c>
      <c r="F84" s="43" t="inlineStr">
        <is>
          <t>Cable/Internet (Bulk)</t>
        </is>
      </c>
      <c r="G84" s="34" t="inlineStr">
        <is>
          <t>Y</t>
        </is>
      </c>
      <c r="H84" s="34" t="inlineStr"/>
      <c r="I84" s="32" t="inlineStr"/>
      <c r="J84" s="32" t="inlineStr"/>
      <c r="K84" s="32" t="inlineStr"/>
      <c r="L84" s="33" t="n"/>
      <c r="M84" s="33" t="n"/>
      <c r="N84" s="33" t="n"/>
      <c r="O84" s="33" t="n"/>
      <c r="P84" s="33" t="n"/>
      <c r="Q84" s="33" t="n"/>
      <c r="R84" s="15">
        <f>IFERROR(AVERAGE(L84:Q84),"")</f>
        <v/>
      </c>
      <c r="S84" s="15">
        <f>IFERROR(SUM(L84:Q84),"")</f>
        <v/>
      </c>
      <c r="T84" s="15">
        <f>IFERROR(R84/D84,"")</f>
        <v/>
      </c>
      <c r="U84" s="15">
        <f>IFERROR(R84/E84,"")</f>
        <v/>
      </c>
      <c r="V84" s="32" t="inlineStr"/>
      <c r="W84" s="32" t="inlineStr">
        <is>
          <t>no bills or GL lines in the window</t>
        </is>
      </c>
    </row>
    <row r="85">
      <c r="A85" s="43" t="inlineStr">
        <is>
          <t>Bay Oaks</t>
        </is>
      </c>
      <c r="B85" s="43" t="inlineStr">
        <is>
          <t>Houston Metro</t>
        </is>
      </c>
      <c r="C85" s="43" t="inlineStr">
        <is>
          <t>Y</t>
        </is>
      </c>
      <c r="D85" s="31">
        <f>IFERROR(INDEX('Property List'!$B$6:$B$35,MATCH($A85,'Property List'!$A$6:$A$35,0)),"")</f>
        <v/>
      </c>
      <c r="E85" s="31">
        <f>IF(SUMIFS('1. Floor Plan &amp; Rent'!$K$6:$K$539,'1. Floor Plan &amp; Rent'!$A$6:$A$539,$A85,'1. Floor Plan &amp; Rent'!$D$6:$D$539,"&lt;&gt;Property Total")=0,"",SUMIFS('1. Floor Plan &amp; Rent'!$K$6:$K$539,'1. Floor Plan &amp; Rent'!$A$6:$A$539,$A85,'1. Floor Plan &amp; Rent'!$D$6:$D$539,"&lt;&gt;Property Total"))</f>
        <v/>
      </c>
      <c r="F85" s="43" t="inlineStr">
        <is>
          <t>Utility Billing Admin Fee</t>
        </is>
      </c>
      <c r="G85" s="34" t="inlineStr">
        <is>
          <t>Y</t>
        </is>
      </c>
      <c r="H85" s="34" t="inlineStr"/>
      <c r="I85" s="32" t="inlineStr"/>
      <c r="J85" s="32" t="inlineStr"/>
      <c r="K85" s="32" t="inlineStr"/>
      <c r="L85" s="33" t="n"/>
      <c r="M85" s="33" t="n"/>
      <c r="N85" s="33" t="n"/>
      <c r="O85" s="33" t="n"/>
      <c r="P85" s="33" t="n"/>
      <c r="Q85" s="33" t="n"/>
      <c r="R85" s="15">
        <f>IFERROR(AVERAGE(L85:Q85),"")</f>
        <v/>
      </c>
      <c r="S85" s="15">
        <f>IFERROR(SUM(L85:Q85),"")</f>
        <v/>
      </c>
      <c r="T85" s="15">
        <f>IFERROR(R85/D85,"")</f>
        <v/>
      </c>
      <c r="U85" s="15">
        <f>IFERROR(R85/E85,"")</f>
        <v/>
      </c>
      <c r="V85" s="32" t="inlineStr"/>
      <c r="W85" s="32" t="inlineStr">
        <is>
          <t>no bills or GL lines in the window</t>
        </is>
      </c>
    </row>
    <row r="86">
      <c r="A86" s="43" t="inlineStr">
        <is>
          <t>Bay Oaks</t>
        </is>
      </c>
      <c r="B86" s="43" t="inlineStr">
        <is>
          <t>Houston Metro</t>
        </is>
      </c>
      <c r="C86" s="43" t="inlineStr">
        <is>
          <t>Y</t>
        </is>
      </c>
      <c r="D86" s="31">
        <f>IFERROR(INDEX('Property List'!$B$6:$B$35,MATCH($A86,'Property List'!$A$6:$A$35,0)),"")</f>
        <v/>
      </c>
      <c r="E86" s="31">
        <f>IF(SUMIFS('1. Floor Plan &amp; Rent'!$K$6:$K$539,'1. Floor Plan &amp; Rent'!$A$6:$A$539,$A86,'1. Floor Plan &amp; Rent'!$D$6:$D$539,"&lt;&gt;Property Total")=0,"",SUMIFS('1. Floor Plan &amp; Rent'!$K$6:$K$539,'1. Floor Plan &amp; Rent'!$A$6:$A$539,$A86,'1. Floor Plan &amp; Rent'!$D$6:$D$539,"&lt;&gt;Property Total"))</f>
        <v/>
      </c>
      <c r="F86" s="43" t="inlineStr">
        <is>
          <t>Other</t>
        </is>
      </c>
      <c r="G86" s="34" t="inlineStr">
        <is>
          <t>Y</t>
        </is>
      </c>
      <c r="H86" s="34" t="inlineStr"/>
      <c r="I86" s="32" t="inlineStr"/>
      <c r="J86" s="32" t="inlineStr"/>
      <c r="K86" s="32" t="inlineStr"/>
      <c r="L86" s="33" t="n"/>
      <c r="M86" s="33" t="n"/>
      <c r="N86" s="33" t="n"/>
      <c r="O86" s="33" t="n"/>
      <c r="P86" s="33" t="n"/>
      <c r="Q86" s="33" t="n"/>
      <c r="R86" s="15">
        <f>IFERROR(AVERAGE(L86:Q86),"")</f>
        <v/>
      </c>
      <c r="S86" s="15">
        <f>IFERROR(SUM(L86:Q86),"")</f>
        <v/>
      </c>
      <c r="T86" s="15">
        <f>IFERROR(R86/D86,"")</f>
        <v/>
      </c>
      <c r="U86" s="15">
        <f>IFERROR(R86/E86,"")</f>
        <v/>
      </c>
      <c r="V86" s="32" t="inlineStr"/>
      <c r="W86" s="32" t="inlineStr">
        <is>
          <t>no bills or GL lines in the window</t>
        </is>
      </c>
    </row>
    <row r="87">
      <c r="A87" s="43" t="inlineStr">
        <is>
          <t>Eden Pointe</t>
        </is>
      </c>
      <c r="B87" s="43" t="inlineStr">
        <is>
          <t>Houston Metro</t>
        </is>
      </c>
      <c r="C87" s="43" t="inlineStr">
        <is>
          <t>Y</t>
        </is>
      </c>
      <c r="D87" s="31">
        <f>IFERROR(INDEX('Property List'!$B$6:$B$35,MATCH($A87,'Property List'!$A$6:$A$35,0)),"")</f>
        <v/>
      </c>
      <c r="E87" s="31">
        <f>IF(SUMIFS('1. Floor Plan &amp; Rent'!$K$6:$K$539,'1. Floor Plan &amp; Rent'!$A$6:$A$539,$A87,'1. Floor Plan &amp; Rent'!$D$6:$D$539,"&lt;&gt;Property Total")=0,"",SUMIFS('1. Floor Plan &amp; Rent'!$K$6:$K$539,'1. Floor Plan &amp; Rent'!$A$6:$A$539,$A87,'1. Floor Plan &amp; Rent'!$D$6:$D$539,"&lt;&gt;Property Total"))</f>
        <v/>
      </c>
      <c r="F87" s="43" t="inlineStr">
        <is>
          <t>Water/Sewer</t>
        </is>
      </c>
      <c r="G87" s="34" t="inlineStr">
        <is>
          <t>Y</t>
        </is>
      </c>
      <c r="H87" s="34" t="inlineStr">
        <is>
          <t>Y</t>
        </is>
      </c>
      <c r="I87" s="32" t="inlineStr">
        <is>
          <t>City of Houston</t>
        </is>
      </c>
      <c r="J87" s="32" t="inlineStr">
        <is>
          <t>4327-1561-1062</t>
        </is>
      </c>
      <c r="K87" s="32" t="inlineStr">
        <is>
          <t>Metered (1 acct)</t>
        </is>
      </c>
      <c r="L87" s="33" t="n">
        <v>26633.17</v>
      </c>
      <c r="M87" s="33" t="n">
        <v>27022.72</v>
      </c>
      <c r="N87" s="33" t="n">
        <v>26255.2</v>
      </c>
      <c r="O87" s="33" t="n">
        <v>32290.3</v>
      </c>
      <c r="P87" s="33" t="n">
        <v>30096.8</v>
      </c>
      <c r="Q87" s="33" t="n">
        <v>31307.65</v>
      </c>
      <c r="R87" s="15">
        <f>IFERROR(AVERAGE(L87:Q87),"")</f>
        <v/>
      </c>
      <c r="S87" s="15">
        <f>IFERROR(SUM(L87:Q87),"")</f>
        <v/>
      </c>
      <c r="T87" s="15">
        <f>IFERROR(R87/D87,"")</f>
        <v/>
      </c>
      <c r="U87" s="15">
        <f>IFERROR(R87/E87,"")</f>
        <v/>
      </c>
      <c r="V87" s="32" t="inlineStr">
        <is>
          <t>High</t>
        </is>
      </c>
      <c r="W87" s="32" t="inlineStr">
        <is>
          <t>GL and captured invoices disagree — 2026-03 GL $27,824 vs invoices $27,023; 2026-04 GL $27,056 vs invoices $26,255; 2026-05 GL $33,091 vs invoices $32,290; stormwater netted out — the GL books it inside Water/Sewer; source: gl/ocr</t>
        </is>
      </c>
    </row>
    <row r="88">
      <c r="A88" s="43" t="inlineStr">
        <is>
          <t>Eden Pointe</t>
        </is>
      </c>
      <c r="B88" s="43" t="inlineStr">
        <is>
          <t>Houston Metro</t>
        </is>
      </c>
      <c r="C88" s="43" t="inlineStr">
        <is>
          <t>Y</t>
        </is>
      </c>
      <c r="D88" s="31">
        <f>IFERROR(INDEX('Property List'!$B$6:$B$35,MATCH($A88,'Property List'!$A$6:$A$35,0)),"")</f>
        <v/>
      </c>
      <c r="E88" s="31">
        <f>IF(SUMIFS('1. Floor Plan &amp; Rent'!$K$6:$K$539,'1. Floor Plan &amp; Rent'!$A$6:$A$539,$A88,'1. Floor Plan &amp; Rent'!$D$6:$D$539,"&lt;&gt;Property Total")=0,"",SUMIFS('1. Floor Plan &amp; Rent'!$K$6:$K$539,'1. Floor Plan &amp; Rent'!$A$6:$A$539,$A88,'1. Floor Plan &amp; Rent'!$D$6:$D$539,"&lt;&gt;Property Total"))</f>
        <v/>
      </c>
      <c r="F88" s="43" t="inlineStr">
        <is>
          <t>Trash &amp; Valet Waste</t>
        </is>
      </c>
      <c r="G88" s="34" t="inlineStr">
        <is>
          <t>Y</t>
        </is>
      </c>
      <c r="H88" s="34" t="inlineStr">
        <is>
          <t>Y</t>
        </is>
      </c>
      <c r="I88" s="32" t="inlineStr">
        <is>
          <t>GFL ENTERPRISES, INC.</t>
        </is>
      </c>
      <c r="J88" s="32" t="inlineStr"/>
      <c r="K88" s="32" t="inlineStr">
        <is>
          <t>Invoiced total (0 accts)</t>
        </is>
      </c>
      <c r="L88" s="33" t="n">
        <v>1307.48</v>
      </c>
      <c r="M88" s="33" t="n">
        <v>1307.48</v>
      </c>
      <c r="N88" s="33" t="n">
        <v>1307.48</v>
      </c>
      <c r="O88" s="33" t="n">
        <v>1307.48</v>
      </c>
      <c r="P88" s="33" t="n">
        <v>1307.48</v>
      </c>
      <c r="Q88" s="33" t="n">
        <v>1307.48</v>
      </c>
      <c r="R88" s="15">
        <f>IFERROR(AVERAGE(L88:Q88),"")</f>
        <v/>
      </c>
      <c r="S88" s="15">
        <f>IFERROR(SUM(L88:Q88),"")</f>
        <v/>
      </c>
      <c r="T88" s="15">
        <f>IFERROR(R88/D88,"")</f>
        <v/>
      </c>
      <c r="U88" s="15">
        <f>IFERROR(R88/E88,"")</f>
        <v/>
      </c>
      <c r="V88" s="32" t="inlineStr">
        <is>
          <t>Med</t>
        </is>
      </c>
      <c r="W88" s="32" t="inlineStr">
        <is>
          <t>source: gl</t>
        </is>
      </c>
    </row>
    <row r="89">
      <c r="A89" s="43" t="inlineStr">
        <is>
          <t>Eden Pointe</t>
        </is>
      </c>
      <c r="B89" s="43" t="inlineStr">
        <is>
          <t>Houston Metro</t>
        </is>
      </c>
      <c r="C89" s="43" t="inlineStr">
        <is>
          <t>Y</t>
        </is>
      </c>
      <c r="D89" s="31">
        <f>IFERROR(INDEX('Property List'!$B$6:$B$35,MATCH($A89,'Property List'!$A$6:$A$35,0)),"")</f>
        <v/>
      </c>
      <c r="E89" s="31">
        <f>IF(SUMIFS('1. Floor Plan &amp; Rent'!$K$6:$K$539,'1. Floor Plan &amp; Rent'!$A$6:$A$539,$A89,'1. Floor Plan &amp; Rent'!$D$6:$D$539,"&lt;&gt;Property Total")=0,"",SUMIFS('1. Floor Plan &amp; Rent'!$K$6:$K$539,'1. Floor Plan &amp; Rent'!$A$6:$A$539,$A89,'1. Floor Plan &amp; Rent'!$D$6:$D$539,"&lt;&gt;Property Total"))</f>
        <v/>
      </c>
      <c r="F89" s="43" t="inlineStr">
        <is>
          <t>Common-Area Electric</t>
        </is>
      </c>
      <c r="G89" s="34" t="inlineStr">
        <is>
          <t>Y</t>
        </is>
      </c>
      <c r="H89" s="34" t="inlineStr">
        <is>
          <t>Partial</t>
        </is>
      </c>
      <c r="I89" s="32" t="inlineStr">
        <is>
          <t>IRONHORSE POWER SERVICES, Iron Horse-53306301-EPO, Reliant Energy, Reliant Energy-000023337819-9-EPO</t>
        </is>
      </c>
      <c r="J89" s="32" t="inlineStr"/>
      <c r="K89" s="32" t="inlineStr">
        <is>
          <t>Invoiced total (0 accts)</t>
        </is>
      </c>
      <c r="L89" s="33" t="n">
        <v>10192.66</v>
      </c>
      <c r="M89" s="33" t="n">
        <v>14055.18</v>
      </c>
      <c r="N89" s="33" t="n">
        <v>7449.45</v>
      </c>
      <c r="O89" s="33" t="n">
        <v>6540.36</v>
      </c>
      <c r="P89" s="33" t="n">
        <v>6986.65</v>
      </c>
      <c r="Q89" s="33" t="n">
        <v>10268.58</v>
      </c>
      <c r="R89" s="15">
        <f>IFERROR(AVERAGE(L89:Q89),"")</f>
        <v/>
      </c>
      <c r="S89" s="15">
        <f>IFERROR(SUM(L89:Q89),"")</f>
        <v/>
      </c>
      <c r="T89" s="15">
        <f>IFERROR(R89/D89,"")</f>
        <v/>
      </c>
      <c r="U89" s="15">
        <f>IFERROR(R89/E89,"")</f>
        <v/>
      </c>
      <c r="V89" s="32" t="inlineStr">
        <is>
          <t>Med</t>
        </is>
      </c>
      <c r="W89" s="32" t="inlineStr">
        <is>
          <t>1 account(s) not yet tagged house vs resident — see data/meter-class.review.csv; source: gl</t>
        </is>
      </c>
    </row>
    <row r="90">
      <c r="A90" s="43" t="inlineStr">
        <is>
          <t>Eden Pointe</t>
        </is>
      </c>
      <c r="B90" s="43" t="inlineStr">
        <is>
          <t>Houston Metro</t>
        </is>
      </c>
      <c r="C90" s="43" t="inlineStr">
        <is>
          <t>Y</t>
        </is>
      </c>
      <c r="D90" s="31">
        <f>IFERROR(INDEX('Property List'!$B$6:$B$35,MATCH($A90,'Property List'!$A$6:$A$35,0)),"")</f>
        <v/>
      </c>
      <c r="E90" s="31">
        <f>IF(SUMIFS('1. Floor Plan &amp; Rent'!$K$6:$K$539,'1. Floor Plan &amp; Rent'!$A$6:$A$539,$A90,'1. Floor Plan &amp; Rent'!$D$6:$D$539,"&lt;&gt;Property Total")=0,"",SUMIFS('1. Floor Plan &amp; Rent'!$K$6:$K$539,'1. Floor Plan &amp; Rent'!$A$6:$A$539,$A90,'1. Floor Plan &amp; Rent'!$D$6:$D$539,"&lt;&gt;Property Total"))</f>
        <v/>
      </c>
      <c r="F90" s="43" t="inlineStr">
        <is>
          <t>Gas (Common/House)</t>
        </is>
      </c>
      <c r="G90" s="34" t="inlineStr">
        <is>
          <t>Y</t>
        </is>
      </c>
      <c r="H90" s="34" t="inlineStr">
        <is>
          <t>Partial</t>
        </is>
      </c>
      <c r="I90" s="32" t="inlineStr"/>
      <c r="J90" s="32" t="inlineStr"/>
      <c r="K90" s="32" t="inlineStr">
        <is>
          <t>Invoiced total (0 accts)</t>
        </is>
      </c>
      <c r="L90" s="33" t="n">
        <v>4008.08</v>
      </c>
      <c r="M90" s="33" t="n">
        <v>4069.13</v>
      </c>
      <c r="N90" s="33" t="n">
        <v>2413.28</v>
      </c>
      <c r="O90" s="33" t="n">
        <v>2497.62</v>
      </c>
      <c r="P90" s="33" t="n">
        <v>2396.4</v>
      </c>
      <c r="Q90" s="33" t="n">
        <v>2409.15</v>
      </c>
      <c r="R90" s="15">
        <f>IFERROR(AVERAGE(L90:Q90),"")</f>
        <v/>
      </c>
      <c r="S90" s="15">
        <f>IFERROR(SUM(L90:Q90),"")</f>
        <v/>
      </c>
      <c r="T90" s="15">
        <f>IFERROR(R90/D90,"")</f>
        <v/>
      </c>
      <c r="U90" s="15">
        <f>IFERROR(R90/E90,"")</f>
        <v/>
      </c>
      <c r="V90" s="32" t="inlineStr">
        <is>
          <t>Med</t>
        </is>
      </c>
      <c r="W90" s="32" t="inlineStr">
        <is>
          <t>1 account(s) not yet tagged house vs resident — see data/meter-class.review.csv; source: gl</t>
        </is>
      </c>
    </row>
    <row r="91">
      <c r="A91" s="43" t="inlineStr">
        <is>
          <t>Eden Pointe</t>
        </is>
      </c>
      <c r="B91" s="43" t="inlineStr">
        <is>
          <t>Houston Metro</t>
        </is>
      </c>
      <c r="C91" s="43" t="inlineStr">
        <is>
          <t>Y</t>
        </is>
      </c>
      <c r="D91" s="31">
        <f>IFERROR(INDEX('Property List'!$B$6:$B$35,MATCH($A91,'Property List'!$A$6:$A$35,0)),"")</f>
        <v/>
      </c>
      <c r="E91" s="31">
        <f>IF(SUMIFS('1. Floor Plan &amp; Rent'!$K$6:$K$539,'1. Floor Plan &amp; Rent'!$A$6:$A$539,$A91,'1. Floor Plan &amp; Rent'!$D$6:$D$539,"&lt;&gt;Property Total")=0,"",SUMIFS('1. Floor Plan &amp; Rent'!$K$6:$K$539,'1. Floor Plan &amp; Rent'!$A$6:$A$539,$A91,'1. Floor Plan &amp; Rent'!$D$6:$D$539,"&lt;&gt;Property Total"))</f>
        <v/>
      </c>
      <c r="F91" s="43" t="inlineStr">
        <is>
          <t>Pest Control</t>
        </is>
      </c>
      <c r="G91" s="34" t="inlineStr">
        <is>
          <t>Y</t>
        </is>
      </c>
      <c r="H91" s="34" t="inlineStr">
        <is>
          <t>Y</t>
        </is>
      </c>
      <c r="I91" s="32" t="inlineStr">
        <is>
          <t>TEXAS BEST PEST SOLUTIONS, INC.</t>
        </is>
      </c>
      <c r="J91" s="32" t="inlineStr"/>
      <c r="K91" s="32" t="inlineStr">
        <is>
          <t>Flat monthly contract</t>
        </is>
      </c>
      <c r="L91" s="33" t="n">
        <v>267.38</v>
      </c>
      <c r="M91" s="33" t="n">
        <v>299.85</v>
      </c>
      <c r="N91" s="33" t="n">
        <v>496.87</v>
      </c>
      <c r="O91" s="33" t="n">
        <v>-408.43</v>
      </c>
      <c r="P91" s="33" t="n">
        <v>278.2</v>
      </c>
      <c r="Q91" s="33" t="n">
        <v>194.85</v>
      </c>
      <c r="R91" s="15">
        <f>IFERROR(AVERAGE(L91:Q91),"")</f>
        <v/>
      </c>
      <c r="S91" s="15">
        <f>IFERROR(SUM(L91:Q91),"")</f>
        <v/>
      </c>
      <c r="T91" s="15">
        <f>IFERROR(R91/D91,"")</f>
        <v/>
      </c>
      <c r="U91" s="15">
        <f>IFERROR(R91/E91,"")</f>
        <v/>
      </c>
      <c r="V91" s="32" t="inlineStr">
        <is>
          <t>Med</t>
        </is>
      </c>
      <c r="W91" s="32" t="inlineStr">
        <is>
          <t>source: gl</t>
        </is>
      </c>
    </row>
    <row r="92">
      <c r="A92" s="43" t="inlineStr">
        <is>
          <t>Eden Pointe</t>
        </is>
      </c>
      <c r="B92" s="43" t="inlineStr">
        <is>
          <t>Houston Metro</t>
        </is>
      </c>
      <c r="C92" s="43" t="inlineStr">
        <is>
          <t>Y</t>
        </is>
      </c>
      <c r="D92" s="31">
        <f>IFERROR(INDEX('Property List'!$B$6:$B$35,MATCH($A92,'Property List'!$A$6:$A$35,0)),"")</f>
        <v/>
      </c>
      <c r="E92" s="31">
        <f>IF(SUMIFS('1. Floor Plan &amp; Rent'!$K$6:$K$539,'1. Floor Plan &amp; Rent'!$A$6:$A$539,$A92,'1. Floor Plan &amp; Rent'!$D$6:$D$539,"&lt;&gt;Property Total")=0,"",SUMIFS('1. Floor Plan &amp; Rent'!$K$6:$K$539,'1. Floor Plan &amp; Rent'!$A$6:$A$539,$A92,'1. Floor Plan &amp; Rent'!$D$6:$D$539,"&lt;&gt;Property Total"))</f>
        <v/>
      </c>
      <c r="F92" s="43" t="inlineStr">
        <is>
          <t>Stormwater/Drainage Fee</t>
        </is>
      </c>
      <c r="G92" s="34" t="inlineStr">
        <is>
          <t>Y</t>
        </is>
      </c>
      <c r="H92" s="34" t="inlineStr">
        <is>
          <t>Partial</t>
        </is>
      </c>
      <c r="I92" s="32" t="inlineStr">
        <is>
          <t>City of Houston</t>
        </is>
      </c>
      <c r="J92" s="32" t="inlineStr">
        <is>
          <t>4327-1561-1062</t>
        </is>
      </c>
      <c r="K92" s="32" t="inlineStr">
        <is>
          <t>Fixed fee on water bill</t>
        </is>
      </c>
      <c r="L92" s="33" t="n"/>
      <c r="M92" s="33" t="n">
        <v>800.85</v>
      </c>
      <c r="N92" s="33" t="n">
        <v>800.85</v>
      </c>
      <c r="O92" s="33" t="n">
        <v>800.85</v>
      </c>
      <c r="P92" s="33" t="n">
        <v>800.85</v>
      </c>
      <c r="Q92" s="33" t="n"/>
      <c r="R92" s="15">
        <f>IFERROR(AVERAGE(L92:Q92),"")</f>
        <v/>
      </c>
      <c r="S92" s="15">
        <f>IFERROR(SUM(L92:Q92),"")</f>
        <v/>
      </c>
      <c r="T92" s="15">
        <f>IFERROR(R92/D92,"")</f>
        <v/>
      </c>
      <c r="U92" s="15">
        <f>IFERROR(R92/E92,"")</f>
        <v/>
      </c>
      <c r="V92" s="32" t="inlineStr">
        <is>
          <t>Med</t>
        </is>
      </c>
      <c r="W92" s="32" t="inlineStr">
        <is>
          <t>no invoice captured for Feb-26, Jul-26; source: ocr</t>
        </is>
      </c>
    </row>
    <row r="93">
      <c r="A93" s="43" t="inlineStr">
        <is>
          <t>Eden Pointe</t>
        </is>
      </c>
      <c r="B93" s="43" t="inlineStr">
        <is>
          <t>Houston Metro</t>
        </is>
      </c>
      <c r="C93" s="43" t="inlineStr">
        <is>
          <t>Y</t>
        </is>
      </c>
      <c r="D93" s="31">
        <f>IFERROR(INDEX('Property List'!$B$6:$B$35,MATCH($A93,'Property List'!$A$6:$A$35,0)),"")</f>
        <v/>
      </c>
      <c r="E93" s="31">
        <f>IF(SUMIFS('1. Floor Plan &amp; Rent'!$K$6:$K$539,'1. Floor Plan &amp; Rent'!$A$6:$A$539,$A93,'1. Floor Plan &amp; Rent'!$D$6:$D$539,"&lt;&gt;Property Total")=0,"",SUMIFS('1. Floor Plan &amp; Rent'!$K$6:$K$539,'1. Floor Plan &amp; Rent'!$A$6:$A$539,$A93,'1. Floor Plan &amp; Rent'!$D$6:$D$539,"&lt;&gt;Property Total"))</f>
        <v/>
      </c>
      <c r="F93" s="43" t="inlineStr">
        <is>
          <t>Cable/Internet (Bulk)</t>
        </is>
      </c>
      <c r="G93" s="34" t="inlineStr">
        <is>
          <t>Y</t>
        </is>
      </c>
      <c r="H93" s="34" t="inlineStr">
        <is>
          <t>Y</t>
        </is>
      </c>
      <c r="I93" s="32" t="inlineStr">
        <is>
          <t>APARTMENTS247.COM INC, NEW KPM, ZUMPER, INC.</t>
        </is>
      </c>
      <c r="J93" s="32" t="inlineStr"/>
      <c r="K93" s="32" t="inlineStr">
        <is>
          <t>Flat monthly contract</t>
        </is>
      </c>
      <c r="L93" s="33" t="n">
        <v>1020</v>
      </c>
      <c r="M93" s="33" t="n">
        <v>710</v>
      </c>
      <c r="N93" s="33" t="n">
        <v>710</v>
      </c>
      <c r="O93" s="33" t="n">
        <v>826.13</v>
      </c>
      <c r="P93" s="33" t="n">
        <v>910</v>
      </c>
      <c r="Q93" s="33" t="n">
        <v>710</v>
      </c>
      <c r="R93" s="15">
        <f>IFERROR(AVERAGE(L93:Q93),"")</f>
        <v/>
      </c>
      <c r="S93" s="15">
        <f>IFERROR(SUM(L93:Q93),"")</f>
        <v/>
      </c>
      <c r="T93" s="15">
        <f>IFERROR(R93/D93,"")</f>
        <v/>
      </c>
      <c r="U93" s="15">
        <f>IFERROR(R93/E93,"")</f>
        <v/>
      </c>
      <c r="V93" s="32" t="inlineStr">
        <is>
          <t>Med</t>
        </is>
      </c>
      <c r="W93" s="32" t="inlineStr">
        <is>
          <t>source: gl</t>
        </is>
      </c>
    </row>
    <row r="94">
      <c r="A94" s="43" t="inlineStr">
        <is>
          <t>Eden Pointe</t>
        </is>
      </c>
      <c r="B94" s="43" t="inlineStr">
        <is>
          <t>Houston Metro</t>
        </is>
      </c>
      <c r="C94" s="43" t="inlineStr">
        <is>
          <t>Y</t>
        </is>
      </c>
      <c r="D94" s="31">
        <f>IFERROR(INDEX('Property List'!$B$6:$B$35,MATCH($A94,'Property List'!$A$6:$A$35,0)),"")</f>
        <v/>
      </c>
      <c r="E94" s="31">
        <f>IF(SUMIFS('1. Floor Plan &amp; Rent'!$K$6:$K$539,'1. Floor Plan &amp; Rent'!$A$6:$A$539,$A94,'1. Floor Plan &amp; Rent'!$D$6:$D$539,"&lt;&gt;Property Total")=0,"",SUMIFS('1. Floor Plan &amp; Rent'!$K$6:$K$539,'1. Floor Plan &amp; Rent'!$A$6:$A$539,$A94,'1. Floor Plan &amp; Rent'!$D$6:$D$539,"&lt;&gt;Property Total"))</f>
        <v/>
      </c>
      <c r="F94" s="43" t="inlineStr">
        <is>
          <t>Utility Billing Admin Fee</t>
        </is>
      </c>
      <c r="G94" s="34" t="inlineStr">
        <is>
          <t>Y</t>
        </is>
      </c>
      <c r="H94" s="34" t="inlineStr"/>
      <c r="I94" s="32" t="inlineStr"/>
      <c r="J94" s="32" t="inlineStr"/>
      <c r="K94" s="32" t="inlineStr"/>
      <c r="L94" s="33" t="n"/>
      <c r="M94" s="33" t="n"/>
      <c r="N94" s="33" t="n"/>
      <c r="O94" s="33" t="n"/>
      <c r="P94" s="33" t="n"/>
      <c r="Q94" s="33" t="n"/>
      <c r="R94" s="15">
        <f>IFERROR(AVERAGE(L94:Q94),"")</f>
        <v/>
      </c>
      <c r="S94" s="15">
        <f>IFERROR(SUM(L94:Q94),"")</f>
        <v/>
      </c>
      <c r="T94" s="15">
        <f>IFERROR(R94/D94,"")</f>
        <v/>
      </c>
      <c r="U94" s="15">
        <f>IFERROR(R94/E94,"")</f>
        <v/>
      </c>
      <c r="V94" s="32" t="inlineStr"/>
      <c r="W94" s="32" t="inlineStr">
        <is>
          <t>no bills or GL lines in the window</t>
        </is>
      </c>
    </row>
    <row r="95">
      <c r="A95" s="43" t="inlineStr">
        <is>
          <t>Eden Pointe</t>
        </is>
      </c>
      <c r="B95" s="43" t="inlineStr">
        <is>
          <t>Houston Metro</t>
        </is>
      </c>
      <c r="C95" s="43" t="inlineStr">
        <is>
          <t>Y</t>
        </is>
      </c>
      <c r="D95" s="31">
        <f>IFERROR(INDEX('Property List'!$B$6:$B$35,MATCH($A95,'Property List'!$A$6:$A$35,0)),"")</f>
        <v/>
      </c>
      <c r="E95" s="31">
        <f>IF(SUMIFS('1. Floor Plan &amp; Rent'!$K$6:$K$539,'1. Floor Plan &amp; Rent'!$A$6:$A$539,$A95,'1. Floor Plan &amp; Rent'!$D$6:$D$539,"&lt;&gt;Property Total")=0,"",SUMIFS('1. Floor Plan &amp; Rent'!$K$6:$K$539,'1. Floor Plan &amp; Rent'!$A$6:$A$539,$A95,'1. Floor Plan &amp; Rent'!$D$6:$D$539,"&lt;&gt;Property Total"))</f>
        <v/>
      </c>
      <c r="F95" s="43" t="inlineStr">
        <is>
          <t>Other</t>
        </is>
      </c>
      <c r="G95" s="34" t="inlineStr">
        <is>
          <t>Y</t>
        </is>
      </c>
      <c r="H95" s="34" t="inlineStr"/>
      <c r="I95" s="32" t="inlineStr"/>
      <c r="J95" s="32" t="inlineStr"/>
      <c r="K95" s="32" t="inlineStr"/>
      <c r="L95" s="33" t="n"/>
      <c r="M95" s="33" t="n"/>
      <c r="N95" s="33" t="n"/>
      <c r="O95" s="33" t="n"/>
      <c r="P95" s="33" t="n"/>
      <c r="Q95" s="33" t="n"/>
      <c r="R95" s="15">
        <f>IFERROR(AVERAGE(L95:Q95),"")</f>
        <v/>
      </c>
      <c r="S95" s="15">
        <f>IFERROR(SUM(L95:Q95),"")</f>
        <v/>
      </c>
      <c r="T95" s="15">
        <f>IFERROR(R95/D95,"")</f>
        <v/>
      </c>
      <c r="U95" s="15">
        <f>IFERROR(R95/E95,"")</f>
        <v/>
      </c>
      <c r="V95" s="32" t="inlineStr"/>
      <c r="W95" s="32" t="inlineStr">
        <is>
          <t>no bills or GL lines in the window</t>
        </is>
      </c>
    </row>
    <row r="96">
      <c r="A96" s="43" t="inlineStr">
        <is>
          <t>Establishment</t>
        </is>
      </c>
      <c r="B96" s="43" t="inlineStr">
        <is>
          <t>Houston Metro</t>
        </is>
      </c>
      <c r="C96" s="43" t="inlineStr">
        <is>
          <t>Y</t>
        </is>
      </c>
      <c r="D96" s="31">
        <f>IFERROR(INDEX('Property List'!$B$6:$B$35,MATCH($A96,'Property List'!$A$6:$A$35,0)),"")</f>
        <v/>
      </c>
      <c r="E96" s="31">
        <f>IF(SUMIFS('1. Floor Plan &amp; Rent'!$K$6:$K$539,'1. Floor Plan &amp; Rent'!$A$6:$A$539,$A96,'1. Floor Plan &amp; Rent'!$D$6:$D$539,"&lt;&gt;Property Total")=0,"",SUMIFS('1. Floor Plan &amp; Rent'!$K$6:$K$539,'1. Floor Plan &amp; Rent'!$A$6:$A$539,$A96,'1. Floor Plan &amp; Rent'!$D$6:$D$539,"&lt;&gt;Property Total"))</f>
        <v/>
      </c>
      <c r="F96" s="43" t="inlineStr">
        <is>
          <t>Water/Sewer</t>
        </is>
      </c>
      <c r="G96" s="34" t="inlineStr">
        <is>
          <t>Y</t>
        </is>
      </c>
      <c r="H96" s="34" t="inlineStr">
        <is>
          <t>Y</t>
        </is>
      </c>
      <c r="I96" s="32" t="inlineStr">
        <is>
          <t>City of Houston</t>
        </is>
      </c>
      <c r="J96" s="32" t="inlineStr">
        <is>
          <t>5403-2402-1117</t>
        </is>
      </c>
      <c r="K96" s="32" t="inlineStr">
        <is>
          <t>Metered (1 acct)</t>
        </is>
      </c>
      <c r="L96" s="33" t="n">
        <v>22873.38</v>
      </c>
      <c r="M96" s="33" t="n">
        <v>20596.38</v>
      </c>
      <c r="N96" s="33" t="n">
        <v>21355.42</v>
      </c>
      <c r="O96" s="33" t="n">
        <v>20958.16</v>
      </c>
      <c r="P96" s="33" t="n">
        <v>22475.16</v>
      </c>
      <c r="Q96" s="33" t="n">
        <v>22753.46</v>
      </c>
      <c r="R96" s="15">
        <f>IFERROR(AVERAGE(L96:Q96),"")</f>
        <v/>
      </c>
      <c r="S96" s="15">
        <f>IFERROR(SUM(L96:Q96),"")</f>
        <v/>
      </c>
      <c r="T96" s="15">
        <f>IFERROR(R96/D96,"")</f>
        <v/>
      </c>
      <c r="U96" s="15">
        <f>IFERROR(R96/E96,"")</f>
        <v/>
      </c>
      <c r="V96" s="32" t="inlineStr">
        <is>
          <t>High</t>
        </is>
      </c>
      <c r="W96" s="32" t="inlineStr">
        <is>
          <t>GL and captured invoices disagree — 2026-03 GL $21,510 vs invoices $20,596; 2026-04 GL $22,269 vs invoices $21,355; 2026-05 GL $21,872 vs invoices $20,958; stormwater netted out — the GL books it inside Water/Sewer; source: gl/ocr</t>
        </is>
      </c>
    </row>
    <row r="97">
      <c r="A97" s="43" t="inlineStr">
        <is>
          <t>Establishment</t>
        </is>
      </c>
      <c r="B97" s="43" t="inlineStr">
        <is>
          <t>Houston Metro</t>
        </is>
      </c>
      <c r="C97" s="43" t="inlineStr">
        <is>
          <t>Y</t>
        </is>
      </c>
      <c r="D97" s="31">
        <f>IFERROR(INDEX('Property List'!$B$6:$B$35,MATCH($A97,'Property List'!$A$6:$A$35,0)),"")</f>
        <v/>
      </c>
      <c r="E97" s="31">
        <f>IF(SUMIFS('1. Floor Plan &amp; Rent'!$K$6:$K$539,'1. Floor Plan &amp; Rent'!$A$6:$A$539,$A97,'1. Floor Plan &amp; Rent'!$D$6:$D$539,"&lt;&gt;Property Total")=0,"",SUMIFS('1. Floor Plan &amp; Rent'!$K$6:$K$539,'1. Floor Plan &amp; Rent'!$A$6:$A$539,$A97,'1. Floor Plan &amp; Rent'!$D$6:$D$539,"&lt;&gt;Property Total"))</f>
        <v/>
      </c>
      <c r="F97" s="43" t="inlineStr">
        <is>
          <t>Trash &amp; Valet Waste</t>
        </is>
      </c>
      <c r="G97" s="34" t="inlineStr">
        <is>
          <t>Y</t>
        </is>
      </c>
      <c r="H97" s="34" t="inlineStr">
        <is>
          <t>Y</t>
        </is>
      </c>
      <c r="I97" s="32" t="inlineStr">
        <is>
          <t>GFL ENTERPRISES, INC.</t>
        </is>
      </c>
      <c r="J97" s="32" t="inlineStr"/>
      <c r="K97" s="32" t="inlineStr">
        <is>
          <t>Invoiced total (0 accts)</t>
        </is>
      </c>
      <c r="L97" s="33" t="n">
        <v>2115.15</v>
      </c>
      <c r="M97" s="33" t="n">
        <v>2115.15</v>
      </c>
      <c r="N97" s="33" t="n">
        <v>2115.15</v>
      </c>
      <c r="O97" s="33" t="n">
        <v>2115.15</v>
      </c>
      <c r="P97" s="33" t="n">
        <v>2115.15</v>
      </c>
      <c r="Q97" s="33" t="n">
        <v>2115.15</v>
      </c>
      <c r="R97" s="15">
        <f>IFERROR(AVERAGE(L97:Q97),"")</f>
        <v/>
      </c>
      <c r="S97" s="15">
        <f>IFERROR(SUM(L97:Q97),"")</f>
        <v/>
      </c>
      <c r="T97" s="15">
        <f>IFERROR(R97/D97,"")</f>
        <v/>
      </c>
      <c r="U97" s="15">
        <f>IFERROR(R97/E97,"")</f>
        <v/>
      </c>
      <c r="V97" s="32" t="inlineStr">
        <is>
          <t>Med</t>
        </is>
      </c>
      <c r="W97" s="32" t="inlineStr">
        <is>
          <t>source: gl</t>
        </is>
      </c>
    </row>
    <row r="98">
      <c r="A98" s="43" t="inlineStr">
        <is>
          <t>Establishment</t>
        </is>
      </c>
      <c r="B98" s="43" t="inlineStr">
        <is>
          <t>Houston Metro</t>
        </is>
      </c>
      <c r="C98" s="43" t="inlineStr">
        <is>
          <t>Y</t>
        </is>
      </c>
      <c r="D98" s="31">
        <f>IFERROR(INDEX('Property List'!$B$6:$B$35,MATCH($A98,'Property List'!$A$6:$A$35,0)),"")</f>
        <v/>
      </c>
      <c r="E98" s="31">
        <f>IF(SUMIFS('1. Floor Plan &amp; Rent'!$K$6:$K$539,'1. Floor Plan &amp; Rent'!$A$6:$A$539,$A98,'1. Floor Plan &amp; Rent'!$D$6:$D$539,"&lt;&gt;Property Total")=0,"",SUMIFS('1. Floor Plan &amp; Rent'!$K$6:$K$539,'1. Floor Plan &amp; Rent'!$A$6:$A$539,$A98,'1. Floor Plan &amp; Rent'!$D$6:$D$539,"&lt;&gt;Property Total"))</f>
        <v/>
      </c>
      <c r="F98" s="43" t="inlineStr">
        <is>
          <t>Common-Area Electric</t>
        </is>
      </c>
      <c r="G98" s="34" t="inlineStr">
        <is>
          <t>Y</t>
        </is>
      </c>
      <c r="H98" s="34" t="inlineStr">
        <is>
          <t>Partial</t>
        </is>
      </c>
      <c r="I98" s="32" t="inlineStr">
        <is>
          <t>Reliant Energy</t>
        </is>
      </c>
      <c r="J98" s="32" t="inlineStr"/>
      <c r="K98" s="32" t="inlineStr">
        <is>
          <t>Invoiced total (0 accts)</t>
        </is>
      </c>
      <c r="L98" s="33" t="n">
        <v>17375.78</v>
      </c>
      <c r="M98" s="33" t="n">
        <v>16483.16</v>
      </c>
      <c r="N98" s="33" t="n">
        <v>18365.41</v>
      </c>
      <c r="O98" s="33" t="n">
        <v>17467.37</v>
      </c>
      <c r="P98" s="33" t="n">
        <v>21666.97</v>
      </c>
      <c r="Q98" s="33" t="n">
        <v>26145.18</v>
      </c>
      <c r="R98" s="15">
        <f>IFERROR(AVERAGE(L98:Q98),"")</f>
        <v/>
      </c>
      <c r="S98" s="15">
        <f>IFERROR(SUM(L98:Q98),"")</f>
        <v/>
      </c>
      <c r="T98" s="15">
        <f>IFERROR(R98/D98,"")</f>
        <v/>
      </c>
      <c r="U98" s="15">
        <f>IFERROR(R98/E98,"")</f>
        <v/>
      </c>
      <c r="V98" s="32" t="inlineStr">
        <is>
          <t>Med</t>
        </is>
      </c>
      <c r="W98" s="32" t="inlineStr">
        <is>
          <t>1 account(s) not yet tagged house vs resident — see data/meter-class.review.csv; source: gl</t>
        </is>
      </c>
    </row>
    <row r="99">
      <c r="A99" s="43" t="inlineStr">
        <is>
          <t>Establishment</t>
        </is>
      </c>
      <c r="B99" s="43" t="inlineStr">
        <is>
          <t>Houston Metro</t>
        </is>
      </c>
      <c r="C99" s="43" t="inlineStr">
        <is>
          <t>Y</t>
        </is>
      </c>
      <c r="D99" s="31">
        <f>IFERROR(INDEX('Property List'!$B$6:$B$35,MATCH($A99,'Property List'!$A$6:$A$35,0)),"")</f>
        <v/>
      </c>
      <c r="E99" s="31">
        <f>IF(SUMIFS('1. Floor Plan &amp; Rent'!$K$6:$K$539,'1. Floor Plan &amp; Rent'!$A$6:$A$539,$A99,'1. Floor Plan &amp; Rent'!$D$6:$D$539,"&lt;&gt;Property Total")=0,"",SUMIFS('1. Floor Plan &amp; Rent'!$K$6:$K$539,'1. Floor Plan &amp; Rent'!$A$6:$A$539,$A99,'1. Floor Plan &amp; Rent'!$D$6:$D$539,"&lt;&gt;Property Total"))</f>
        <v/>
      </c>
      <c r="F99" s="43" t="inlineStr">
        <is>
          <t>Gas (Common/House)</t>
        </is>
      </c>
      <c r="G99" s="34" t="inlineStr">
        <is>
          <t>Y</t>
        </is>
      </c>
      <c r="H99" s="34" t="inlineStr">
        <is>
          <t>Partial</t>
        </is>
      </c>
      <c r="I99" s="32" t="inlineStr">
        <is>
          <t>Center Point Energy - 13915971-9 - EST</t>
        </is>
      </c>
      <c r="J99" s="32" t="inlineStr"/>
      <c r="K99" s="32" t="inlineStr">
        <is>
          <t>Invoiced total (0 accts)</t>
        </is>
      </c>
      <c r="L99" s="33" t="n">
        <v>8952.26</v>
      </c>
      <c r="M99" s="33" t="n">
        <v>5591.44</v>
      </c>
      <c r="N99" s="33" t="n">
        <v>5244.49</v>
      </c>
      <c r="O99" s="33" t="n">
        <v>5030.3</v>
      </c>
      <c r="P99" s="33" t="n">
        <v>4500.4</v>
      </c>
      <c r="Q99" s="33" t="n">
        <v>4358.41</v>
      </c>
      <c r="R99" s="15">
        <f>IFERROR(AVERAGE(L99:Q99),"")</f>
        <v/>
      </c>
      <c r="S99" s="15">
        <f>IFERROR(SUM(L99:Q99),"")</f>
        <v/>
      </c>
      <c r="T99" s="15">
        <f>IFERROR(R99/D99,"")</f>
        <v/>
      </c>
      <c r="U99" s="15">
        <f>IFERROR(R99/E99,"")</f>
        <v/>
      </c>
      <c r="V99" s="32" t="inlineStr">
        <is>
          <t>Med</t>
        </is>
      </c>
      <c r="W99" s="32" t="inlineStr">
        <is>
          <t>1 account(s) not yet tagged house vs resident — see data/meter-class.review.csv; source: gl</t>
        </is>
      </c>
    </row>
    <row r="100">
      <c r="A100" s="43" t="inlineStr">
        <is>
          <t>Establishment</t>
        </is>
      </c>
      <c r="B100" s="43" t="inlineStr">
        <is>
          <t>Houston Metro</t>
        </is>
      </c>
      <c r="C100" s="43" t="inlineStr">
        <is>
          <t>Y</t>
        </is>
      </c>
      <c r="D100" s="31">
        <f>IFERROR(INDEX('Property List'!$B$6:$B$35,MATCH($A100,'Property List'!$A$6:$A$35,0)),"")</f>
        <v/>
      </c>
      <c r="E100" s="31">
        <f>IF(SUMIFS('1. Floor Plan &amp; Rent'!$K$6:$K$539,'1. Floor Plan &amp; Rent'!$A$6:$A$539,$A100,'1. Floor Plan &amp; Rent'!$D$6:$D$539,"&lt;&gt;Property Total")=0,"",SUMIFS('1. Floor Plan &amp; Rent'!$K$6:$K$539,'1. Floor Plan &amp; Rent'!$A$6:$A$539,$A100,'1. Floor Plan &amp; Rent'!$D$6:$D$539,"&lt;&gt;Property Total"))</f>
        <v/>
      </c>
      <c r="F100" s="43" t="inlineStr">
        <is>
          <t>Pest Control</t>
        </is>
      </c>
      <c r="G100" s="34" t="inlineStr">
        <is>
          <t>Y</t>
        </is>
      </c>
      <c r="H100" s="34" t="inlineStr">
        <is>
          <t>Y</t>
        </is>
      </c>
      <c r="I100" s="32" t="inlineStr">
        <is>
          <t>ECOTEAM LLC</t>
        </is>
      </c>
      <c r="J100" s="32" t="inlineStr"/>
      <c r="K100" s="32" t="inlineStr">
        <is>
          <t>Flat monthly contract</t>
        </is>
      </c>
      <c r="L100" s="33" t="n">
        <v>373.75</v>
      </c>
      <c r="M100" s="33" t="n">
        <v>1274.39</v>
      </c>
      <c r="N100" s="33" t="n">
        <v>373.75</v>
      </c>
      <c r="O100" s="33" t="n">
        <v>909.59</v>
      </c>
      <c r="P100" s="33" t="n">
        <v>972.3200000000001</v>
      </c>
      <c r="Q100" s="33" t="n">
        <v>476.59</v>
      </c>
      <c r="R100" s="15">
        <f>IFERROR(AVERAGE(L100:Q100),"")</f>
        <v/>
      </c>
      <c r="S100" s="15">
        <f>IFERROR(SUM(L100:Q100),"")</f>
        <v/>
      </c>
      <c r="T100" s="15">
        <f>IFERROR(R100/D100,"")</f>
        <v/>
      </c>
      <c r="U100" s="15">
        <f>IFERROR(R100/E100,"")</f>
        <v/>
      </c>
      <c r="V100" s="32" t="inlineStr">
        <is>
          <t>Med</t>
        </is>
      </c>
      <c r="W100" s="32" t="inlineStr">
        <is>
          <t>source: gl</t>
        </is>
      </c>
    </row>
    <row r="101">
      <c r="A101" s="43" t="inlineStr">
        <is>
          <t>Establishment</t>
        </is>
      </c>
      <c r="B101" s="43" t="inlineStr">
        <is>
          <t>Houston Metro</t>
        </is>
      </c>
      <c r="C101" s="43" t="inlineStr">
        <is>
          <t>Y</t>
        </is>
      </c>
      <c r="D101" s="31">
        <f>IFERROR(INDEX('Property List'!$B$6:$B$35,MATCH($A101,'Property List'!$A$6:$A$35,0)),"")</f>
        <v/>
      </c>
      <c r="E101" s="31">
        <f>IF(SUMIFS('1. Floor Plan &amp; Rent'!$K$6:$K$539,'1. Floor Plan &amp; Rent'!$A$6:$A$539,$A101,'1. Floor Plan &amp; Rent'!$D$6:$D$539,"&lt;&gt;Property Total")=0,"",SUMIFS('1. Floor Plan &amp; Rent'!$K$6:$K$539,'1. Floor Plan &amp; Rent'!$A$6:$A$539,$A101,'1. Floor Plan &amp; Rent'!$D$6:$D$539,"&lt;&gt;Property Total"))</f>
        <v/>
      </c>
      <c r="F101" s="43" t="inlineStr">
        <is>
          <t>Stormwater/Drainage Fee</t>
        </is>
      </c>
      <c r="G101" s="34" t="inlineStr">
        <is>
          <t>Y</t>
        </is>
      </c>
      <c r="H101" s="34" t="inlineStr">
        <is>
          <t>Partial</t>
        </is>
      </c>
      <c r="I101" s="32" t="inlineStr">
        <is>
          <t>City of Houston</t>
        </is>
      </c>
      <c r="J101" s="32" t="inlineStr">
        <is>
          <t>5403-2402-1117</t>
        </is>
      </c>
      <c r="K101" s="32" t="inlineStr">
        <is>
          <t>Fixed fee on water bill</t>
        </is>
      </c>
      <c r="L101" s="33" t="n"/>
      <c r="M101" s="33" t="n">
        <v>913.8</v>
      </c>
      <c r="N101" s="33" t="n">
        <v>913.8</v>
      </c>
      <c r="O101" s="33" t="n">
        <v>913.8</v>
      </c>
      <c r="P101" s="33" t="n">
        <v>913.8</v>
      </c>
      <c r="Q101" s="33" t="n"/>
      <c r="R101" s="15">
        <f>IFERROR(AVERAGE(L101:Q101),"")</f>
        <v/>
      </c>
      <c r="S101" s="15">
        <f>IFERROR(SUM(L101:Q101),"")</f>
        <v/>
      </c>
      <c r="T101" s="15">
        <f>IFERROR(R101/D101,"")</f>
        <v/>
      </c>
      <c r="U101" s="15">
        <f>IFERROR(R101/E101,"")</f>
        <v/>
      </c>
      <c r="V101" s="32" t="inlineStr">
        <is>
          <t>Med</t>
        </is>
      </c>
      <c r="W101" s="32" t="inlineStr">
        <is>
          <t>no invoice captured for Feb-26, Jul-26; source: ocr</t>
        </is>
      </c>
    </row>
    <row r="102">
      <c r="A102" s="43" t="inlineStr">
        <is>
          <t>Establishment</t>
        </is>
      </c>
      <c r="B102" s="43" t="inlineStr">
        <is>
          <t>Houston Metro</t>
        </is>
      </c>
      <c r="C102" s="43" t="inlineStr">
        <is>
          <t>Y</t>
        </is>
      </c>
      <c r="D102" s="31">
        <f>IFERROR(INDEX('Property List'!$B$6:$B$35,MATCH($A102,'Property List'!$A$6:$A$35,0)),"")</f>
        <v/>
      </c>
      <c r="E102" s="31">
        <f>IF(SUMIFS('1. Floor Plan &amp; Rent'!$K$6:$K$539,'1. Floor Plan &amp; Rent'!$A$6:$A$539,$A102,'1. Floor Plan &amp; Rent'!$D$6:$D$539,"&lt;&gt;Property Total")=0,"",SUMIFS('1. Floor Plan &amp; Rent'!$K$6:$K$539,'1. Floor Plan &amp; Rent'!$A$6:$A$539,$A102,'1. Floor Plan &amp; Rent'!$D$6:$D$539,"&lt;&gt;Property Total"))</f>
        <v/>
      </c>
      <c r="F102" s="43" t="inlineStr">
        <is>
          <t>Cable/Internet (Bulk)</t>
        </is>
      </c>
      <c r="G102" s="34" t="inlineStr">
        <is>
          <t>Y</t>
        </is>
      </c>
      <c r="H102" s="34" t="inlineStr">
        <is>
          <t>Y</t>
        </is>
      </c>
      <c r="I102" s="32" t="inlineStr">
        <is>
          <t>APARTMENTS247.COM INC, NEW KPM, ZUMPER, INC.</t>
        </is>
      </c>
      <c r="J102" s="32" t="inlineStr"/>
      <c r="K102" s="32" t="inlineStr">
        <is>
          <t>Flat monthly contract</t>
        </is>
      </c>
      <c r="L102" s="33" t="n">
        <v>710</v>
      </c>
      <c r="M102" s="33" t="n">
        <v>710</v>
      </c>
      <c r="N102" s="33" t="n">
        <v>710</v>
      </c>
      <c r="O102" s="33" t="n">
        <v>710</v>
      </c>
      <c r="P102" s="33" t="n">
        <v>600</v>
      </c>
      <c r="Q102" s="33" t="n">
        <v>710</v>
      </c>
      <c r="R102" s="15">
        <f>IFERROR(AVERAGE(L102:Q102),"")</f>
        <v/>
      </c>
      <c r="S102" s="15">
        <f>IFERROR(SUM(L102:Q102),"")</f>
        <v/>
      </c>
      <c r="T102" s="15">
        <f>IFERROR(R102/D102,"")</f>
        <v/>
      </c>
      <c r="U102" s="15">
        <f>IFERROR(R102/E102,"")</f>
        <v/>
      </c>
      <c r="V102" s="32" t="inlineStr">
        <is>
          <t>Med</t>
        </is>
      </c>
      <c r="W102" s="32" t="inlineStr">
        <is>
          <t>source: gl</t>
        </is>
      </c>
    </row>
    <row r="103">
      <c r="A103" s="43" t="inlineStr">
        <is>
          <t>Establishment</t>
        </is>
      </c>
      <c r="B103" s="43" t="inlineStr">
        <is>
          <t>Houston Metro</t>
        </is>
      </c>
      <c r="C103" s="43" t="inlineStr">
        <is>
          <t>Y</t>
        </is>
      </c>
      <c r="D103" s="31">
        <f>IFERROR(INDEX('Property List'!$B$6:$B$35,MATCH($A103,'Property List'!$A$6:$A$35,0)),"")</f>
        <v/>
      </c>
      <c r="E103" s="31">
        <f>IF(SUMIFS('1. Floor Plan &amp; Rent'!$K$6:$K$539,'1. Floor Plan &amp; Rent'!$A$6:$A$539,$A103,'1. Floor Plan &amp; Rent'!$D$6:$D$539,"&lt;&gt;Property Total")=0,"",SUMIFS('1. Floor Plan &amp; Rent'!$K$6:$K$539,'1. Floor Plan &amp; Rent'!$A$6:$A$539,$A103,'1. Floor Plan &amp; Rent'!$D$6:$D$539,"&lt;&gt;Property Total"))</f>
        <v/>
      </c>
      <c r="F103" s="43" t="inlineStr">
        <is>
          <t>Utility Billing Admin Fee</t>
        </is>
      </c>
      <c r="G103" s="34" t="inlineStr">
        <is>
          <t>Y</t>
        </is>
      </c>
      <c r="H103" s="34" t="inlineStr"/>
      <c r="I103" s="32" t="inlineStr"/>
      <c r="J103" s="32" t="inlineStr"/>
      <c r="K103" s="32" t="inlineStr"/>
      <c r="L103" s="33" t="n"/>
      <c r="M103" s="33" t="n"/>
      <c r="N103" s="33" t="n"/>
      <c r="O103" s="33" t="n"/>
      <c r="P103" s="33" t="n"/>
      <c r="Q103" s="33" t="n"/>
      <c r="R103" s="15">
        <f>IFERROR(AVERAGE(L103:Q103),"")</f>
        <v/>
      </c>
      <c r="S103" s="15">
        <f>IFERROR(SUM(L103:Q103),"")</f>
        <v/>
      </c>
      <c r="T103" s="15">
        <f>IFERROR(R103/D103,"")</f>
        <v/>
      </c>
      <c r="U103" s="15">
        <f>IFERROR(R103/E103,"")</f>
        <v/>
      </c>
      <c r="V103" s="32" t="inlineStr"/>
      <c r="W103" s="32" t="inlineStr">
        <is>
          <t>no bills or GL lines in the window</t>
        </is>
      </c>
    </row>
    <row r="104">
      <c r="A104" s="43" t="inlineStr">
        <is>
          <t>Establishment</t>
        </is>
      </c>
      <c r="B104" s="43" t="inlineStr">
        <is>
          <t>Houston Metro</t>
        </is>
      </c>
      <c r="C104" s="43" t="inlineStr">
        <is>
          <t>Y</t>
        </is>
      </c>
      <c r="D104" s="31">
        <f>IFERROR(INDEX('Property List'!$B$6:$B$35,MATCH($A104,'Property List'!$A$6:$A$35,0)),"")</f>
        <v/>
      </c>
      <c r="E104" s="31">
        <f>IF(SUMIFS('1. Floor Plan &amp; Rent'!$K$6:$K$539,'1. Floor Plan &amp; Rent'!$A$6:$A$539,$A104,'1. Floor Plan &amp; Rent'!$D$6:$D$539,"&lt;&gt;Property Total")=0,"",SUMIFS('1. Floor Plan &amp; Rent'!$K$6:$K$539,'1. Floor Plan &amp; Rent'!$A$6:$A$539,$A104,'1. Floor Plan &amp; Rent'!$D$6:$D$539,"&lt;&gt;Property Total"))</f>
        <v/>
      </c>
      <c r="F104" s="43" t="inlineStr">
        <is>
          <t>Other</t>
        </is>
      </c>
      <c r="G104" s="34" t="inlineStr">
        <is>
          <t>Y</t>
        </is>
      </c>
      <c r="H104" s="34" t="inlineStr"/>
      <c r="I104" s="32" t="inlineStr"/>
      <c r="J104" s="32" t="inlineStr"/>
      <c r="K104" s="32" t="inlineStr"/>
      <c r="L104" s="33" t="n"/>
      <c r="M104" s="33" t="n"/>
      <c r="N104" s="33" t="n"/>
      <c r="O104" s="33" t="n"/>
      <c r="P104" s="33" t="n"/>
      <c r="Q104" s="33" t="n"/>
      <c r="R104" s="15">
        <f>IFERROR(AVERAGE(L104:Q104),"")</f>
        <v/>
      </c>
      <c r="S104" s="15">
        <f>IFERROR(SUM(L104:Q104),"")</f>
        <v/>
      </c>
      <c r="T104" s="15">
        <f>IFERROR(R104/D104,"")</f>
        <v/>
      </c>
      <c r="U104" s="15">
        <f>IFERROR(R104/E104,"")</f>
        <v/>
      </c>
      <c r="V104" s="32" t="inlineStr"/>
      <c r="W104" s="32" t="inlineStr">
        <is>
          <t>no bills or GL lines in the window</t>
        </is>
      </c>
    </row>
    <row r="105">
      <c r="A105" s="43" t="inlineStr">
        <is>
          <t>La Primavera</t>
        </is>
      </c>
      <c r="B105" s="43" t="inlineStr">
        <is>
          <t>Houston Metro</t>
        </is>
      </c>
      <c r="C105" s="43" t="inlineStr">
        <is>
          <t>Y</t>
        </is>
      </c>
      <c r="D105" s="31">
        <f>IFERROR(INDEX('Property List'!$B$6:$B$35,MATCH($A105,'Property List'!$A$6:$A$35,0)),"")</f>
        <v/>
      </c>
      <c r="E105" s="31">
        <f>IF(SUMIFS('1. Floor Plan &amp; Rent'!$K$6:$K$539,'1. Floor Plan &amp; Rent'!$A$6:$A$539,$A105,'1. Floor Plan &amp; Rent'!$D$6:$D$539,"&lt;&gt;Property Total")=0,"",SUMIFS('1. Floor Plan &amp; Rent'!$K$6:$K$539,'1. Floor Plan &amp; Rent'!$A$6:$A$539,$A105,'1. Floor Plan &amp; Rent'!$D$6:$D$539,"&lt;&gt;Property Total"))</f>
        <v/>
      </c>
      <c r="F105" s="43" t="inlineStr">
        <is>
          <t>Water/Sewer</t>
        </is>
      </c>
      <c r="G105" s="34" t="inlineStr">
        <is>
          <t>Y</t>
        </is>
      </c>
      <c r="H105" s="34" t="inlineStr">
        <is>
          <t>Y</t>
        </is>
      </c>
      <c r="I105" s="32" t="inlineStr">
        <is>
          <t>CITY OF HOUSTON-640308881385-HCH, City of Houston</t>
        </is>
      </c>
      <c r="J105" s="32" t="inlineStr">
        <is>
          <t>2 accounts</t>
        </is>
      </c>
      <c r="K105" s="32" t="inlineStr">
        <is>
          <t>Metered (2 accts)</t>
        </is>
      </c>
      <c r="L105" s="33" t="n">
        <v>54069.71</v>
      </c>
      <c r="M105" s="33" t="n">
        <v>18975.19</v>
      </c>
      <c r="N105" s="33" t="n">
        <v>39936.76</v>
      </c>
      <c r="O105" s="33" t="n">
        <v>10106.57</v>
      </c>
      <c r="P105" s="33" t="n">
        <v>31746.03</v>
      </c>
      <c r="Q105" s="33" t="n">
        <v>30576.87</v>
      </c>
      <c r="R105" s="15">
        <f>IFERROR(AVERAGE(L105:Q105),"")</f>
        <v/>
      </c>
      <c r="S105" s="15">
        <f>IFERROR(SUM(L105:Q105),"")</f>
        <v/>
      </c>
      <c r="T105" s="15">
        <f>IFERROR(R105/D105,"")</f>
        <v/>
      </c>
      <c r="U105" s="15">
        <f>IFERROR(R105/E105,"")</f>
        <v/>
      </c>
      <c r="V105" s="32" t="inlineStr">
        <is>
          <t>High</t>
        </is>
      </c>
      <c r="W105" s="32" t="inlineStr">
        <is>
          <t>GL and captured invoices disagree — 2026-04 GL $40,859 vs invoices $39,937; 2026-06 GL $32,668 vs invoices $31,746; stormwater netted out — the GL books it inside Water/Sewer; source: gl/ocr/workbook</t>
        </is>
      </c>
    </row>
    <row r="106">
      <c r="A106" s="43" t="inlineStr">
        <is>
          <t>La Primavera</t>
        </is>
      </c>
      <c r="B106" s="43" t="inlineStr">
        <is>
          <t>Houston Metro</t>
        </is>
      </c>
      <c r="C106" s="43" t="inlineStr">
        <is>
          <t>Y</t>
        </is>
      </c>
      <c r="D106" s="31">
        <f>IFERROR(INDEX('Property List'!$B$6:$B$35,MATCH($A106,'Property List'!$A$6:$A$35,0)),"")</f>
        <v/>
      </c>
      <c r="E106" s="31">
        <f>IF(SUMIFS('1. Floor Plan &amp; Rent'!$K$6:$K$539,'1. Floor Plan &amp; Rent'!$A$6:$A$539,$A106,'1. Floor Plan &amp; Rent'!$D$6:$D$539,"&lt;&gt;Property Total")=0,"",SUMIFS('1. Floor Plan &amp; Rent'!$K$6:$K$539,'1. Floor Plan &amp; Rent'!$A$6:$A$539,$A106,'1. Floor Plan &amp; Rent'!$D$6:$D$539,"&lt;&gt;Property Total"))</f>
        <v/>
      </c>
      <c r="F106" s="43" t="inlineStr">
        <is>
          <t>Trash &amp; Valet Waste</t>
        </is>
      </c>
      <c r="G106" s="34" t="inlineStr">
        <is>
          <t>Y</t>
        </is>
      </c>
      <c r="H106" s="34" t="inlineStr">
        <is>
          <t>Y</t>
        </is>
      </c>
      <c r="I106" s="32" t="inlineStr">
        <is>
          <t>GFL ENTERPRISES, INC.</t>
        </is>
      </c>
      <c r="J106" s="32" t="inlineStr"/>
      <c r="K106" s="32" t="inlineStr">
        <is>
          <t>Invoiced total (0 accts)</t>
        </is>
      </c>
      <c r="L106" s="33" t="n">
        <v>3384.24</v>
      </c>
      <c r="M106" s="33" t="n">
        <v>3384.24</v>
      </c>
      <c r="N106" s="33" t="n">
        <v>3509.24</v>
      </c>
      <c r="O106" s="33" t="n">
        <v>3384.24</v>
      </c>
      <c r="P106" s="33" t="n">
        <v>3384.24</v>
      </c>
      <c r="Q106" s="33" t="n">
        <v>3384.24</v>
      </c>
      <c r="R106" s="15">
        <f>IFERROR(AVERAGE(L106:Q106),"")</f>
        <v/>
      </c>
      <c r="S106" s="15">
        <f>IFERROR(SUM(L106:Q106),"")</f>
        <v/>
      </c>
      <c r="T106" s="15">
        <f>IFERROR(R106/D106,"")</f>
        <v/>
      </c>
      <c r="U106" s="15">
        <f>IFERROR(R106/E106,"")</f>
        <v/>
      </c>
      <c r="V106" s="32" t="inlineStr">
        <is>
          <t>Med</t>
        </is>
      </c>
      <c r="W106" s="32" t="inlineStr">
        <is>
          <t>source: gl</t>
        </is>
      </c>
    </row>
    <row r="107">
      <c r="A107" s="43" t="inlineStr">
        <is>
          <t>La Primavera</t>
        </is>
      </c>
      <c r="B107" s="43" t="inlineStr">
        <is>
          <t>Houston Metro</t>
        </is>
      </c>
      <c r="C107" s="43" t="inlineStr">
        <is>
          <t>Y</t>
        </is>
      </c>
      <c r="D107" s="31">
        <f>IFERROR(INDEX('Property List'!$B$6:$B$35,MATCH($A107,'Property List'!$A$6:$A$35,0)),"")</f>
        <v/>
      </c>
      <c r="E107" s="31">
        <f>IF(SUMIFS('1. Floor Plan &amp; Rent'!$K$6:$K$539,'1. Floor Plan &amp; Rent'!$A$6:$A$539,$A107,'1. Floor Plan &amp; Rent'!$D$6:$D$539,"&lt;&gt;Property Total")=0,"",SUMIFS('1. Floor Plan &amp; Rent'!$K$6:$K$539,'1. Floor Plan &amp; Rent'!$A$6:$A$539,$A107,'1. Floor Plan &amp; Rent'!$D$6:$D$539,"&lt;&gt;Property Total"))</f>
        <v/>
      </c>
      <c r="F107" s="43" t="inlineStr">
        <is>
          <t>Common-Area Electric</t>
        </is>
      </c>
      <c r="G107" s="34" t="inlineStr">
        <is>
          <t>Y</t>
        </is>
      </c>
      <c r="H107" s="34" t="inlineStr">
        <is>
          <t>Partial</t>
        </is>
      </c>
      <c r="I107" s="32" t="inlineStr">
        <is>
          <t>Reliant Energy</t>
        </is>
      </c>
      <c r="J107" s="32" t="inlineStr"/>
      <c r="K107" s="32" t="inlineStr">
        <is>
          <t>Invoiced total (0 accts)</t>
        </is>
      </c>
      <c r="L107" s="33" t="n">
        <v>-145.55</v>
      </c>
      <c r="M107" s="33" t="n">
        <v>1297.94</v>
      </c>
      <c r="N107" s="33" t="n">
        <v>1311.91</v>
      </c>
      <c r="O107" s="33" t="n">
        <v>-11.53</v>
      </c>
      <c r="P107" s="33" t="n">
        <v>3583.49</v>
      </c>
      <c r="Q107" s="33" t="n">
        <v>5277.28</v>
      </c>
      <c r="R107" s="15">
        <f>IFERROR(AVERAGE(L107:Q107),"")</f>
        <v/>
      </c>
      <c r="S107" s="15">
        <f>IFERROR(SUM(L107:Q107),"")</f>
        <v/>
      </c>
      <c r="T107" s="15">
        <f>IFERROR(R107/D107,"")</f>
        <v/>
      </c>
      <c r="U107" s="15">
        <f>IFERROR(R107/E107,"")</f>
        <v/>
      </c>
      <c r="V107" s="32" t="inlineStr">
        <is>
          <t>Med</t>
        </is>
      </c>
      <c r="W107" s="32" t="inlineStr">
        <is>
          <t>1 account(s) not yet tagged house vs resident — see data/meter-class.review.csv; source: gl</t>
        </is>
      </c>
    </row>
    <row r="108">
      <c r="A108" s="43" t="inlineStr">
        <is>
          <t>La Primavera</t>
        </is>
      </c>
      <c r="B108" s="43" t="inlineStr">
        <is>
          <t>Houston Metro</t>
        </is>
      </c>
      <c r="C108" s="43" t="inlineStr">
        <is>
          <t>Y</t>
        </is>
      </c>
      <c r="D108" s="31">
        <f>IFERROR(INDEX('Property List'!$B$6:$B$35,MATCH($A108,'Property List'!$A$6:$A$35,0)),"")</f>
        <v/>
      </c>
      <c r="E108" s="31">
        <f>IF(SUMIFS('1. Floor Plan &amp; Rent'!$K$6:$K$539,'1. Floor Plan &amp; Rent'!$A$6:$A$539,$A108,'1. Floor Plan &amp; Rent'!$D$6:$D$539,"&lt;&gt;Property Total")=0,"",SUMIFS('1. Floor Plan &amp; Rent'!$K$6:$K$539,'1. Floor Plan &amp; Rent'!$A$6:$A$539,$A108,'1. Floor Plan &amp; Rent'!$D$6:$D$539,"&lt;&gt;Property Total"))</f>
        <v/>
      </c>
      <c r="F108" s="43" t="inlineStr">
        <is>
          <t>Gas (Common/House)</t>
        </is>
      </c>
      <c r="G108" s="34" t="inlineStr">
        <is>
          <t>Y</t>
        </is>
      </c>
      <c r="H108" s="34" t="inlineStr">
        <is>
          <t>Y</t>
        </is>
      </c>
      <c r="I108" s="32" t="inlineStr">
        <is>
          <t>COKINOS ENERGY CORPORATION</t>
        </is>
      </c>
      <c r="J108" s="32" t="inlineStr"/>
      <c r="K108" s="32" t="inlineStr">
        <is>
          <t>Invoiced total (0 accts)</t>
        </is>
      </c>
      <c r="L108" s="33" t="n">
        <v>4082.39</v>
      </c>
      <c r="M108" s="33" t="n">
        <v>4097.68</v>
      </c>
      <c r="N108" s="33" t="n">
        <v>2397.01</v>
      </c>
      <c r="O108" s="33" t="n">
        <v>2230.66</v>
      </c>
      <c r="P108" s="33" t="n">
        <v>2033.04</v>
      </c>
      <c r="Q108" s="33" t="n">
        <v>1900.05</v>
      </c>
      <c r="R108" s="15">
        <f>IFERROR(AVERAGE(L108:Q108),"")</f>
        <v/>
      </c>
      <c r="S108" s="15">
        <f>IFERROR(SUM(L108:Q108),"")</f>
        <v/>
      </c>
      <c r="T108" s="15">
        <f>IFERROR(R108/D108,"")</f>
        <v/>
      </c>
      <c r="U108" s="15">
        <f>IFERROR(R108/E108,"")</f>
        <v/>
      </c>
      <c r="V108" s="32" t="inlineStr">
        <is>
          <t>Med</t>
        </is>
      </c>
      <c r="W108" s="32" t="inlineStr">
        <is>
          <t>source: gl</t>
        </is>
      </c>
    </row>
    <row r="109">
      <c r="A109" s="43" t="inlineStr">
        <is>
          <t>La Primavera</t>
        </is>
      </c>
      <c r="B109" s="43" t="inlineStr">
        <is>
          <t>Houston Metro</t>
        </is>
      </c>
      <c r="C109" s="43" t="inlineStr">
        <is>
          <t>Y</t>
        </is>
      </c>
      <c r="D109" s="31">
        <f>IFERROR(INDEX('Property List'!$B$6:$B$35,MATCH($A109,'Property List'!$A$6:$A$35,0)),"")</f>
        <v/>
      </c>
      <c r="E109" s="31">
        <f>IF(SUMIFS('1. Floor Plan &amp; Rent'!$K$6:$K$539,'1. Floor Plan &amp; Rent'!$A$6:$A$539,$A109,'1. Floor Plan &amp; Rent'!$D$6:$D$539,"&lt;&gt;Property Total")=0,"",SUMIFS('1. Floor Plan &amp; Rent'!$K$6:$K$539,'1. Floor Plan &amp; Rent'!$A$6:$A$539,$A109,'1. Floor Plan &amp; Rent'!$D$6:$D$539,"&lt;&gt;Property Total"))</f>
        <v/>
      </c>
      <c r="F109" s="43" t="inlineStr">
        <is>
          <t>Pest Control</t>
        </is>
      </c>
      <c r="G109" s="34" t="inlineStr">
        <is>
          <t>Y</t>
        </is>
      </c>
      <c r="H109" s="34" t="inlineStr">
        <is>
          <t>Y</t>
        </is>
      </c>
      <c r="I109" s="32" t="inlineStr">
        <is>
          <t>TEXAS BEST PEST SOLUTIONS, INC.</t>
        </is>
      </c>
      <c r="J109" s="32" t="inlineStr"/>
      <c r="K109" s="32" t="inlineStr">
        <is>
          <t>Flat monthly contract</t>
        </is>
      </c>
      <c r="L109" s="33" t="n">
        <v>340.9</v>
      </c>
      <c r="M109" s="33" t="n">
        <v>341.08</v>
      </c>
      <c r="N109" s="33" t="n">
        <v>422.17</v>
      </c>
      <c r="O109" s="33" t="n">
        <v>340.99</v>
      </c>
      <c r="P109" s="33" t="n">
        <v>129.9</v>
      </c>
      <c r="Q109" s="33" t="n">
        <v>438.41</v>
      </c>
      <c r="R109" s="15">
        <f>IFERROR(AVERAGE(L109:Q109),"")</f>
        <v/>
      </c>
      <c r="S109" s="15">
        <f>IFERROR(SUM(L109:Q109),"")</f>
        <v/>
      </c>
      <c r="T109" s="15">
        <f>IFERROR(R109/D109,"")</f>
        <v/>
      </c>
      <c r="U109" s="15">
        <f>IFERROR(R109/E109,"")</f>
        <v/>
      </c>
      <c r="V109" s="32" t="inlineStr">
        <is>
          <t>Med</t>
        </is>
      </c>
      <c r="W109" s="32" t="inlineStr">
        <is>
          <t>source: gl</t>
        </is>
      </c>
    </row>
    <row r="110">
      <c r="A110" s="43" t="inlineStr">
        <is>
          <t>La Primavera</t>
        </is>
      </c>
      <c r="B110" s="43" t="inlineStr">
        <is>
          <t>Houston Metro</t>
        </is>
      </c>
      <c r="C110" s="43" t="inlineStr">
        <is>
          <t>Y</t>
        </is>
      </c>
      <c r="D110" s="31">
        <f>IFERROR(INDEX('Property List'!$B$6:$B$35,MATCH($A110,'Property List'!$A$6:$A$35,0)),"")</f>
        <v/>
      </c>
      <c r="E110" s="31">
        <f>IF(SUMIFS('1. Floor Plan &amp; Rent'!$K$6:$K$539,'1. Floor Plan &amp; Rent'!$A$6:$A$539,$A110,'1. Floor Plan &amp; Rent'!$D$6:$D$539,"&lt;&gt;Property Total")=0,"",SUMIFS('1. Floor Plan &amp; Rent'!$K$6:$K$539,'1. Floor Plan &amp; Rent'!$A$6:$A$539,$A110,'1. Floor Plan &amp; Rent'!$D$6:$D$539,"&lt;&gt;Property Total"))</f>
        <v/>
      </c>
      <c r="F110" s="43" t="inlineStr">
        <is>
          <t>Stormwater/Drainage Fee</t>
        </is>
      </c>
      <c r="G110" s="34" t="inlineStr">
        <is>
          <t>Y</t>
        </is>
      </c>
      <c r="H110" s="34" t="inlineStr">
        <is>
          <t>Partial</t>
        </is>
      </c>
      <c r="I110" s="32" t="inlineStr">
        <is>
          <t>City of Houston</t>
        </is>
      </c>
      <c r="J110" s="32" t="inlineStr">
        <is>
          <t>6403-0888-1385</t>
        </is>
      </c>
      <c r="K110" s="32" t="inlineStr">
        <is>
          <t>Fixed fee on water bill</t>
        </is>
      </c>
      <c r="L110" s="33" t="n"/>
      <c r="M110" s="33" t="n"/>
      <c r="N110" s="33" t="n">
        <v>921.84</v>
      </c>
      <c r="O110" s="33" t="n"/>
      <c r="P110" s="33" t="n">
        <v>921.84</v>
      </c>
      <c r="Q110" s="33" t="n"/>
      <c r="R110" s="15">
        <f>IFERROR(AVERAGE(L110:Q110),"")</f>
        <v/>
      </c>
      <c r="S110" s="15">
        <f>IFERROR(SUM(L110:Q110),"")</f>
        <v/>
      </c>
      <c r="T110" s="15">
        <f>IFERROR(R110/D110,"")</f>
        <v/>
      </c>
      <c r="U110" s="15">
        <f>IFERROR(R110/E110,"")</f>
        <v/>
      </c>
      <c r="V110" s="32" t="inlineStr">
        <is>
          <t>Med</t>
        </is>
      </c>
      <c r="W110" s="32" t="inlineStr">
        <is>
          <t>no invoice captured for Feb-26, Mar-26, May-26, Jul-26; source: ocr</t>
        </is>
      </c>
    </row>
    <row r="111">
      <c r="A111" s="43" t="inlineStr">
        <is>
          <t>La Primavera</t>
        </is>
      </c>
      <c r="B111" s="43" t="inlineStr">
        <is>
          <t>Houston Metro</t>
        </is>
      </c>
      <c r="C111" s="43" t="inlineStr">
        <is>
          <t>Y</t>
        </is>
      </c>
      <c r="D111" s="31">
        <f>IFERROR(INDEX('Property List'!$B$6:$B$35,MATCH($A111,'Property List'!$A$6:$A$35,0)),"")</f>
        <v/>
      </c>
      <c r="E111" s="31">
        <f>IF(SUMIFS('1. Floor Plan &amp; Rent'!$K$6:$K$539,'1. Floor Plan &amp; Rent'!$A$6:$A$539,$A111,'1. Floor Plan &amp; Rent'!$D$6:$D$539,"&lt;&gt;Property Total")=0,"",SUMIFS('1. Floor Plan &amp; Rent'!$K$6:$K$539,'1. Floor Plan &amp; Rent'!$A$6:$A$539,$A111,'1. Floor Plan &amp; Rent'!$D$6:$D$539,"&lt;&gt;Property Total"))</f>
        <v/>
      </c>
      <c r="F111" s="43" t="inlineStr">
        <is>
          <t>Cable/Internet (Bulk)</t>
        </is>
      </c>
      <c r="G111" s="34" t="inlineStr">
        <is>
          <t>Y</t>
        </is>
      </c>
      <c r="H111" s="34" t="inlineStr">
        <is>
          <t>Y</t>
        </is>
      </c>
      <c r="I111" s="32" t="inlineStr">
        <is>
          <t>APARTMENTS247.COM INC, NEW KPM, ZUMPER, INC.</t>
        </is>
      </c>
      <c r="J111" s="32" t="inlineStr"/>
      <c r="K111" s="32" t="inlineStr">
        <is>
          <t>Flat monthly contract</t>
        </is>
      </c>
      <c r="L111" s="33" t="n">
        <v>710</v>
      </c>
      <c r="M111" s="33" t="n">
        <v>710</v>
      </c>
      <c r="N111" s="33" t="n">
        <v>710</v>
      </c>
      <c r="O111" s="33" t="n">
        <v>826.13</v>
      </c>
      <c r="P111" s="33" t="n">
        <v>910</v>
      </c>
      <c r="Q111" s="33" t="n">
        <v>710</v>
      </c>
      <c r="R111" s="15">
        <f>IFERROR(AVERAGE(L111:Q111),"")</f>
        <v/>
      </c>
      <c r="S111" s="15">
        <f>IFERROR(SUM(L111:Q111),"")</f>
        <v/>
      </c>
      <c r="T111" s="15">
        <f>IFERROR(R111/D111,"")</f>
        <v/>
      </c>
      <c r="U111" s="15">
        <f>IFERROR(R111/E111,"")</f>
        <v/>
      </c>
      <c r="V111" s="32" t="inlineStr">
        <is>
          <t>Med</t>
        </is>
      </c>
      <c r="W111" s="32" t="inlineStr">
        <is>
          <t>source: gl</t>
        </is>
      </c>
    </row>
    <row r="112">
      <c r="A112" s="43" t="inlineStr">
        <is>
          <t>La Primavera</t>
        </is>
      </c>
      <c r="B112" s="43" t="inlineStr">
        <is>
          <t>Houston Metro</t>
        </is>
      </c>
      <c r="C112" s="43" t="inlineStr">
        <is>
          <t>Y</t>
        </is>
      </c>
      <c r="D112" s="31">
        <f>IFERROR(INDEX('Property List'!$B$6:$B$35,MATCH($A112,'Property List'!$A$6:$A$35,0)),"")</f>
        <v/>
      </c>
      <c r="E112" s="31">
        <f>IF(SUMIFS('1. Floor Plan &amp; Rent'!$K$6:$K$539,'1. Floor Plan &amp; Rent'!$A$6:$A$539,$A112,'1. Floor Plan &amp; Rent'!$D$6:$D$539,"&lt;&gt;Property Total")=0,"",SUMIFS('1. Floor Plan &amp; Rent'!$K$6:$K$539,'1. Floor Plan &amp; Rent'!$A$6:$A$539,$A112,'1. Floor Plan &amp; Rent'!$D$6:$D$539,"&lt;&gt;Property Total"))</f>
        <v/>
      </c>
      <c r="F112" s="43" t="inlineStr">
        <is>
          <t>Utility Billing Admin Fee</t>
        </is>
      </c>
      <c r="G112" s="34" t="inlineStr">
        <is>
          <t>Y</t>
        </is>
      </c>
      <c r="H112" s="34" t="inlineStr"/>
      <c r="I112" s="32" t="inlineStr"/>
      <c r="J112" s="32" t="inlineStr"/>
      <c r="K112" s="32" t="inlineStr"/>
      <c r="L112" s="33" t="n"/>
      <c r="M112" s="33" t="n"/>
      <c r="N112" s="33" t="n"/>
      <c r="O112" s="33" t="n"/>
      <c r="P112" s="33" t="n"/>
      <c r="Q112" s="33" t="n"/>
      <c r="R112" s="15">
        <f>IFERROR(AVERAGE(L112:Q112),"")</f>
        <v/>
      </c>
      <c r="S112" s="15">
        <f>IFERROR(SUM(L112:Q112),"")</f>
        <v/>
      </c>
      <c r="T112" s="15">
        <f>IFERROR(R112/D112,"")</f>
        <v/>
      </c>
      <c r="U112" s="15">
        <f>IFERROR(R112/E112,"")</f>
        <v/>
      </c>
      <c r="V112" s="32" t="inlineStr"/>
      <c r="W112" s="32" t="inlineStr">
        <is>
          <t>no bills or GL lines in the window</t>
        </is>
      </c>
    </row>
    <row r="113">
      <c r="A113" s="43" t="inlineStr">
        <is>
          <t>La Primavera</t>
        </is>
      </c>
      <c r="B113" s="43" t="inlineStr">
        <is>
          <t>Houston Metro</t>
        </is>
      </c>
      <c r="C113" s="43" t="inlineStr">
        <is>
          <t>Y</t>
        </is>
      </c>
      <c r="D113" s="31">
        <f>IFERROR(INDEX('Property List'!$B$6:$B$35,MATCH($A113,'Property List'!$A$6:$A$35,0)),"")</f>
        <v/>
      </c>
      <c r="E113" s="31">
        <f>IF(SUMIFS('1. Floor Plan &amp; Rent'!$K$6:$K$539,'1. Floor Plan &amp; Rent'!$A$6:$A$539,$A113,'1. Floor Plan &amp; Rent'!$D$6:$D$539,"&lt;&gt;Property Total")=0,"",SUMIFS('1. Floor Plan &amp; Rent'!$K$6:$K$539,'1. Floor Plan &amp; Rent'!$A$6:$A$539,$A113,'1. Floor Plan &amp; Rent'!$D$6:$D$539,"&lt;&gt;Property Total"))</f>
        <v/>
      </c>
      <c r="F113" s="43" t="inlineStr">
        <is>
          <t>Other</t>
        </is>
      </c>
      <c r="G113" s="34" t="inlineStr">
        <is>
          <t>Y</t>
        </is>
      </c>
      <c r="H113" s="34" t="inlineStr"/>
      <c r="I113" s="32" t="inlineStr"/>
      <c r="J113" s="32" t="inlineStr"/>
      <c r="K113" s="32" t="inlineStr"/>
      <c r="L113" s="33" t="n"/>
      <c r="M113" s="33" t="n"/>
      <c r="N113" s="33" t="n"/>
      <c r="O113" s="33" t="n"/>
      <c r="P113" s="33" t="n"/>
      <c r="Q113" s="33" t="n"/>
      <c r="R113" s="15">
        <f>IFERROR(AVERAGE(L113:Q113),"")</f>
        <v/>
      </c>
      <c r="S113" s="15">
        <f>IFERROR(SUM(L113:Q113),"")</f>
        <v/>
      </c>
      <c r="T113" s="15">
        <f>IFERROR(R113/D113,"")</f>
        <v/>
      </c>
      <c r="U113" s="15">
        <f>IFERROR(R113/E113,"")</f>
        <v/>
      </c>
      <c r="V113" s="32" t="inlineStr"/>
      <c r="W113" s="32" t="inlineStr">
        <is>
          <t>no bills or GL lines in the window</t>
        </is>
      </c>
    </row>
    <row r="114">
      <c r="A114" s="43" t="inlineStr">
        <is>
          <t>Lakeside Forest</t>
        </is>
      </c>
      <c r="B114" s="43" t="inlineStr">
        <is>
          <t>Houston Metro</t>
        </is>
      </c>
      <c r="C114" s="43" t="inlineStr">
        <is>
          <t>Y</t>
        </is>
      </c>
      <c r="D114" s="31">
        <f>IFERROR(INDEX('Property List'!$B$6:$B$35,MATCH($A114,'Property List'!$A$6:$A$35,0)),"")</f>
        <v/>
      </c>
      <c r="E114" s="31">
        <f>IF(SUMIFS('1. Floor Plan &amp; Rent'!$K$6:$K$539,'1. Floor Plan &amp; Rent'!$A$6:$A$539,$A114,'1. Floor Plan &amp; Rent'!$D$6:$D$539,"&lt;&gt;Property Total")=0,"",SUMIFS('1. Floor Plan &amp; Rent'!$K$6:$K$539,'1. Floor Plan &amp; Rent'!$A$6:$A$539,$A114,'1. Floor Plan &amp; Rent'!$D$6:$D$539,"&lt;&gt;Property Total"))</f>
        <v/>
      </c>
      <c r="F114" s="43" t="inlineStr">
        <is>
          <t>Water/Sewer</t>
        </is>
      </c>
      <c r="G114" s="34" t="inlineStr">
        <is>
          <t>Y</t>
        </is>
      </c>
      <c r="H114" s="34" t="inlineStr">
        <is>
          <t>Y</t>
        </is>
      </c>
      <c r="I114" s="32" t="inlineStr">
        <is>
          <t>CITY OF HOUSTON -5403-2747-1392-LFO, CITY OF HOUSTON -5403-2750-1420-LFO, City of Houston</t>
        </is>
      </c>
      <c r="J114" s="32" t="inlineStr">
        <is>
          <t>2 accounts</t>
        </is>
      </c>
      <c r="K114" s="32" t="inlineStr">
        <is>
          <t>Metered (2 accts)</t>
        </is>
      </c>
      <c r="L114" s="33" t="n">
        <v>20691.02</v>
      </c>
      <c r="M114" s="33" t="n">
        <v>19389.48</v>
      </c>
      <c r="N114" s="33" t="n">
        <v>19175.89</v>
      </c>
      <c r="O114" s="33" t="n">
        <v>10674.5</v>
      </c>
      <c r="P114" s="33" t="n">
        <v>24404.19</v>
      </c>
      <c r="Q114" s="33" t="n">
        <v>21243.53</v>
      </c>
      <c r="R114" s="15">
        <f>IFERROR(AVERAGE(L114:Q114),"")</f>
        <v/>
      </c>
      <c r="S114" s="15">
        <f>IFERROR(SUM(L114:Q114),"")</f>
        <v/>
      </c>
      <c r="T114" s="15">
        <f>IFERROR(R114/D114,"")</f>
        <v/>
      </c>
      <c r="U114" s="15">
        <f>IFERROR(R114/E114,"")</f>
        <v/>
      </c>
      <c r="V114" s="32" t="inlineStr">
        <is>
          <t>High</t>
        </is>
      </c>
      <c r="W114" s="32" t="inlineStr">
        <is>
          <t>GL and captured invoices disagree — 2026-03 GL $20,288 vs invoices $19,389; 2026-04 GL $20,074 vs invoices $19,176; 2026-05 GL $11,573 vs invoices $10,674; stormwater netted out — the GL books it inside Water/Sewer; source: gl/ocr/workbook</t>
        </is>
      </c>
    </row>
    <row r="115">
      <c r="A115" s="43" t="inlineStr">
        <is>
          <t>Lakeside Forest</t>
        </is>
      </c>
      <c r="B115" s="43" t="inlineStr">
        <is>
          <t>Houston Metro</t>
        </is>
      </c>
      <c r="C115" s="43" t="inlineStr">
        <is>
          <t>Y</t>
        </is>
      </c>
      <c r="D115" s="31">
        <f>IFERROR(INDEX('Property List'!$B$6:$B$35,MATCH($A115,'Property List'!$A$6:$A$35,0)),"")</f>
        <v/>
      </c>
      <c r="E115" s="31">
        <f>IF(SUMIFS('1. Floor Plan &amp; Rent'!$K$6:$K$539,'1. Floor Plan &amp; Rent'!$A$6:$A$539,$A115,'1. Floor Plan &amp; Rent'!$D$6:$D$539,"&lt;&gt;Property Total")=0,"",SUMIFS('1. Floor Plan &amp; Rent'!$K$6:$K$539,'1. Floor Plan &amp; Rent'!$A$6:$A$539,$A115,'1. Floor Plan &amp; Rent'!$D$6:$D$539,"&lt;&gt;Property Total"))</f>
        <v/>
      </c>
      <c r="F115" s="43" t="inlineStr">
        <is>
          <t>Trash &amp; Valet Waste</t>
        </is>
      </c>
      <c r="G115" s="34" t="inlineStr">
        <is>
          <t>Y</t>
        </is>
      </c>
      <c r="H115" s="34" t="inlineStr">
        <is>
          <t>Y</t>
        </is>
      </c>
      <c r="I115" s="32" t="inlineStr">
        <is>
          <t>GFL ENTERPRISES, INC.</t>
        </is>
      </c>
      <c r="J115" s="32" t="inlineStr"/>
      <c r="K115" s="32" t="inlineStr">
        <is>
          <t>Invoiced total (0 accts)</t>
        </is>
      </c>
      <c r="L115" s="33" t="n">
        <v>2614.96</v>
      </c>
      <c r="M115" s="33" t="n">
        <v>2614.96</v>
      </c>
      <c r="N115" s="33" t="n">
        <v>2614.96</v>
      </c>
      <c r="O115" s="33" t="n">
        <v>2614.96</v>
      </c>
      <c r="P115" s="33" t="n">
        <v>2614.96</v>
      </c>
      <c r="Q115" s="33" t="n">
        <v>2614.96</v>
      </c>
      <c r="R115" s="15">
        <f>IFERROR(AVERAGE(L115:Q115),"")</f>
        <v/>
      </c>
      <c r="S115" s="15">
        <f>IFERROR(SUM(L115:Q115),"")</f>
        <v/>
      </c>
      <c r="T115" s="15">
        <f>IFERROR(R115/D115,"")</f>
        <v/>
      </c>
      <c r="U115" s="15">
        <f>IFERROR(R115/E115,"")</f>
        <v/>
      </c>
      <c r="V115" s="32" t="inlineStr">
        <is>
          <t>Med</t>
        </is>
      </c>
      <c r="W115" s="32" t="inlineStr">
        <is>
          <t>source: gl</t>
        </is>
      </c>
    </row>
    <row r="116">
      <c r="A116" s="43" t="inlineStr">
        <is>
          <t>Lakeside Forest</t>
        </is>
      </c>
      <c r="B116" s="43" t="inlineStr">
        <is>
          <t>Houston Metro</t>
        </is>
      </c>
      <c r="C116" s="43" t="inlineStr">
        <is>
          <t>Y</t>
        </is>
      </c>
      <c r="D116" s="31">
        <f>IFERROR(INDEX('Property List'!$B$6:$B$35,MATCH($A116,'Property List'!$A$6:$A$35,0)),"")</f>
        <v/>
      </c>
      <c r="E116" s="31">
        <f>IF(SUMIFS('1. Floor Plan &amp; Rent'!$K$6:$K$539,'1. Floor Plan &amp; Rent'!$A$6:$A$539,$A116,'1. Floor Plan &amp; Rent'!$D$6:$D$539,"&lt;&gt;Property Total")=0,"",SUMIFS('1. Floor Plan &amp; Rent'!$K$6:$K$539,'1. Floor Plan &amp; Rent'!$A$6:$A$539,$A116,'1. Floor Plan &amp; Rent'!$D$6:$D$539,"&lt;&gt;Property Total"))</f>
        <v/>
      </c>
      <c r="F116" s="43" t="inlineStr">
        <is>
          <t>Common-Area Electric</t>
        </is>
      </c>
      <c r="G116" s="34" t="inlineStr">
        <is>
          <t>Y</t>
        </is>
      </c>
      <c r="H116" s="34" t="inlineStr">
        <is>
          <t>Y</t>
        </is>
      </c>
      <c r="I116" s="32" t="inlineStr">
        <is>
          <t>CIRRO ENERGY-13 561 432 - 9-LFO, Iron Horse-5330630-LFO, Reliant Energy, Reliant Energy-000023337572-LFO</t>
        </is>
      </c>
      <c r="J116" s="32" t="inlineStr">
        <is>
          <t>2 accounts</t>
        </is>
      </c>
      <c r="K116" s="32" t="inlineStr">
        <is>
          <t>Metered (2 accts)</t>
        </is>
      </c>
      <c r="L116" s="33" t="n">
        <v>4190.99</v>
      </c>
      <c r="M116" s="33" t="n">
        <v>5729.25</v>
      </c>
      <c r="N116" s="33" t="n">
        <v>4572.03</v>
      </c>
      <c r="O116" s="33" t="n">
        <v>4081.87</v>
      </c>
      <c r="P116" s="33" t="n">
        <v>3370.22</v>
      </c>
      <c r="Q116" s="33" t="n">
        <v>5333.46</v>
      </c>
      <c r="R116" s="15">
        <f>IFERROR(AVERAGE(L116:Q116),"")</f>
        <v/>
      </c>
      <c r="S116" s="15">
        <f>IFERROR(SUM(L116:Q116),"")</f>
        <v/>
      </c>
      <c r="T116" s="15">
        <f>IFERROR(R116/D116,"")</f>
        <v/>
      </c>
      <c r="U116" s="15">
        <f>IFERROR(R116/E116,"")</f>
        <v/>
      </c>
      <c r="V116" s="32" t="inlineStr">
        <is>
          <t>High</t>
        </is>
      </c>
      <c r="W116" s="32" t="inlineStr">
        <is>
          <t>GL and captured invoices disagree — 2026-02 GL $4,191 vs invoices $1,270; 2026-03 GL $5,729 vs invoices $1,274; 2026-04 GL $4,572 vs invoices $1,165; source: gl/workbook</t>
        </is>
      </c>
    </row>
    <row r="117">
      <c r="A117" s="43" t="inlineStr">
        <is>
          <t>Lakeside Forest</t>
        </is>
      </c>
      <c r="B117" s="43" t="inlineStr">
        <is>
          <t>Houston Metro</t>
        </is>
      </c>
      <c r="C117" s="43" t="inlineStr">
        <is>
          <t>Y</t>
        </is>
      </c>
      <c r="D117" s="31">
        <f>IFERROR(INDEX('Property List'!$B$6:$B$35,MATCH($A117,'Property List'!$A$6:$A$35,0)),"")</f>
        <v/>
      </c>
      <c r="E117" s="31">
        <f>IF(SUMIFS('1. Floor Plan &amp; Rent'!$K$6:$K$539,'1. Floor Plan &amp; Rent'!$A$6:$A$539,$A117,'1. Floor Plan &amp; Rent'!$D$6:$D$539,"&lt;&gt;Property Total")=0,"",SUMIFS('1. Floor Plan &amp; Rent'!$K$6:$K$539,'1. Floor Plan &amp; Rent'!$A$6:$A$539,$A117,'1. Floor Plan &amp; Rent'!$D$6:$D$539,"&lt;&gt;Property Total"))</f>
        <v/>
      </c>
      <c r="F117" s="43" t="inlineStr">
        <is>
          <t>Gas (Common/House)</t>
        </is>
      </c>
      <c r="G117" s="34" t="inlineStr">
        <is>
          <t>Y</t>
        </is>
      </c>
      <c r="H117" s="34" t="inlineStr">
        <is>
          <t>Y</t>
        </is>
      </c>
      <c r="I117" s="32" t="inlineStr">
        <is>
          <t>COKINOS ENERGY CORPORATION, NEW KPMMKT</t>
        </is>
      </c>
      <c r="J117" s="32" t="inlineStr"/>
      <c r="K117" s="32" t="inlineStr">
        <is>
          <t>Invoiced total (0 accts)</t>
        </is>
      </c>
      <c r="L117" s="33" t="n">
        <v>3187.13</v>
      </c>
      <c r="M117" s="33" t="n">
        <v>3314.62</v>
      </c>
      <c r="N117" s="33" t="n">
        <v>2064.19</v>
      </c>
      <c r="O117" s="33" t="n">
        <v>2065.79</v>
      </c>
      <c r="P117" s="33" t="n">
        <v>1955.99</v>
      </c>
      <c r="Q117" s="33" t="n">
        <v>1994.54</v>
      </c>
      <c r="R117" s="15">
        <f>IFERROR(AVERAGE(L117:Q117),"")</f>
        <v/>
      </c>
      <c r="S117" s="15">
        <f>IFERROR(SUM(L117:Q117),"")</f>
        <v/>
      </c>
      <c r="T117" s="15">
        <f>IFERROR(R117/D117,"")</f>
        <v/>
      </c>
      <c r="U117" s="15">
        <f>IFERROR(R117/E117,"")</f>
        <v/>
      </c>
      <c r="V117" s="32" t="inlineStr">
        <is>
          <t>Med</t>
        </is>
      </c>
      <c r="W117" s="32" t="inlineStr">
        <is>
          <t>source: gl</t>
        </is>
      </c>
    </row>
    <row r="118">
      <c r="A118" s="43" t="inlineStr">
        <is>
          <t>Lakeside Forest</t>
        </is>
      </c>
      <c r="B118" s="43" t="inlineStr">
        <is>
          <t>Houston Metro</t>
        </is>
      </c>
      <c r="C118" s="43" t="inlineStr">
        <is>
          <t>Y</t>
        </is>
      </c>
      <c r="D118" s="31">
        <f>IFERROR(INDEX('Property List'!$B$6:$B$35,MATCH($A118,'Property List'!$A$6:$A$35,0)),"")</f>
        <v/>
      </c>
      <c r="E118" s="31">
        <f>IF(SUMIFS('1. Floor Plan &amp; Rent'!$K$6:$K$539,'1. Floor Plan &amp; Rent'!$A$6:$A$539,$A118,'1. Floor Plan &amp; Rent'!$D$6:$D$539,"&lt;&gt;Property Total")=0,"",SUMIFS('1. Floor Plan &amp; Rent'!$K$6:$K$539,'1. Floor Plan &amp; Rent'!$A$6:$A$539,$A118,'1. Floor Plan &amp; Rent'!$D$6:$D$539,"&lt;&gt;Property Total"))</f>
        <v/>
      </c>
      <c r="F118" s="43" t="inlineStr">
        <is>
          <t>Pest Control</t>
        </is>
      </c>
      <c r="G118" s="34" t="inlineStr">
        <is>
          <t>Y</t>
        </is>
      </c>
      <c r="H118" s="34" t="inlineStr">
        <is>
          <t>Y</t>
        </is>
      </c>
      <c r="I118" s="32" t="inlineStr">
        <is>
          <t>TEXAS BEST PEST SOLUTIONS, INC.</t>
        </is>
      </c>
      <c r="J118" s="32" t="inlineStr"/>
      <c r="K118" s="32" t="inlineStr">
        <is>
          <t>Flat monthly contract</t>
        </is>
      </c>
      <c r="L118" s="33" t="n">
        <v>351.81</v>
      </c>
      <c r="M118" s="33" t="n">
        <v>270.63</v>
      </c>
      <c r="N118" s="33" t="n">
        <v>270.63</v>
      </c>
      <c r="O118" s="33" t="n">
        <v>270.63</v>
      </c>
      <c r="P118" s="33" t="n">
        <v>270.63</v>
      </c>
      <c r="Q118" s="33" t="n">
        <v>0</v>
      </c>
      <c r="R118" s="15">
        <f>IFERROR(AVERAGE(L118:Q118),"")</f>
        <v/>
      </c>
      <c r="S118" s="15">
        <f>IFERROR(SUM(L118:Q118),"")</f>
        <v/>
      </c>
      <c r="T118" s="15">
        <f>IFERROR(R118/D118,"")</f>
        <v/>
      </c>
      <c r="U118" s="15">
        <f>IFERROR(R118/E118,"")</f>
        <v/>
      </c>
      <c r="V118" s="32" t="inlineStr">
        <is>
          <t>Med</t>
        </is>
      </c>
      <c r="W118" s="32" t="inlineStr">
        <is>
          <t>source: gl</t>
        </is>
      </c>
    </row>
    <row r="119">
      <c r="A119" s="43" t="inlineStr">
        <is>
          <t>Lakeside Forest</t>
        </is>
      </c>
      <c r="B119" s="43" t="inlineStr">
        <is>
          <t>Houston Metro</t>
        </is>
      </c>
      <c r="C119" s="43" t="inlineStr">
        <is>
          <t>Y</t>
        </is>
      </c>
      <c r="D119" s="31">
        <f>IFERROR(INDEX('Property List'!$B$6:$B$35,MATCH($A119,'Property List'!$A$6:$A$35,0)),"")</f>
        <v/>
      </c>
      <c r="E119" s="31">
        <f>IF(SUMIFS('1. Floor Plan &amp; Rent'!$K$6:$K$539,'1. Floor Plan &amp; Rent'!$A$6:$A$539,$A119,'1. Floor Plan &amp; Rent'!$D$6:$D$539,"&lt;&gt;Property Total")=0,"",SUMIFS('1. Floor Plan &amp; Rent'!$K$6:$K$539,'1. Floor Plan &amp; Rent'!$A$6:$A$539,$A119,'1. Floor Plan &amp; Rent'!$D$6:$D$539,"&lt;&gt;Property Total"))</f>
        <v/>
      </c>
      <c r="F119" s="43" t="inlineStr">
        <is>
          <t>Stormwater/Drainage Fee</t>
        </is>
      </c>
      <c r="G119" s="34" t="inlineStr">
        <is>
          <t>Y</t>
        </is>
      </c>
      <c r="H119" s="34" t="inlineStr">
        <is>
          <t>Partial</t>
        </is>
      </c>
      <c r="I119" s="32" t="inlineStr">
        <is>
          <t>City of Houston</t>
        </is>
      </c>
      <c r="J119" s="32" t="inlineStr">
        <is>
          <t>5403-2750-1420</t>
        </is>
      </c>
      <c r="K119" s="32" t="inlineStr">
        <is>
          <t>Fixed fee on water bill</t>
        </is>
      </c>
      <c r="L119" s="33" t="n"/>
      <c r="M119" s="33" t="n">
        <v>898.34</v>
      </c>
      <c r="N119" s="33" t="n">
        <v>898.34</v>
      </c>
      <c r="O119" s="33" t="n">
        <v>898.34</v>
      </c>
      <c r="P119" s="33" t="n">
        <v>898.34</v>
      </c>
      <c r="Q119" s="33" t="n"/>
      <c r="R119" s="15">
        <f>IFERROR(AVERAGE(L119:Q119),"")</f>
        <v/>
      </c>
      <c r="S119" s="15">
        <f>IFERROR(SUM(L119:Q119),"")</f>
        <v/>
      </c>
      <c r="T119" s="15">
        <f>IFERROR(R119/D119,"")</f>
        <v/>
      </c>
      <c r="U119" s="15">
        <f>IFERROR(R119/E119,"")</f>
        <v/>
      </c>
      <c r="V119" s="32" t="inlineStr">
        <is>
          <t>Med</t>
        </is>
      </c>
      <c r="W119" s="32" t="inlineStr">
        <is>
          <t>no invoice captured for Feb-26, Jul-26; source: ocr</t>
        </is>
      </c>
    </row>
    <row r="120">
      <c r="A120" s="43" t="inlineStr">
        <is>
          <t>Lakeside Forest</t>
        </is>
      </c>
      <c r="B120" s="43" t="inlineStr">
        <is>
          <t>Houston Metro</t>
        </is>
      </c>
      <c r="C120" s="43" t="inlineStr">
        <is>
          <t>Y</t>
        </is>
      </c>
      <c r="D120" s="31">
        <f>IFERROR(INDEX('Property List'!$B$6:$B$35,MATCH($A120,'Property List'!$A$6:$A$35,0)),"")</f>
        <v/>
      </c>
      <c r="E120" s="31">
        <f>IF(SUMIFS('1. Floor Plan &amp; Rent'!$K$6:$K$539,'1. Floor Plan &amp; Rent'!$A$6:$A$539,$A120,'1. Floor Plan &amp; Rent'!$D$6:$D$539,"&lt;&gt;Property Total")=0,"",SUMIFS('1. Floor Plan &amp; Rent'!$K$6:$K$539,'1. Floor Plan &amp; Rent'!$A$6:$A$539,$A120,'1. Floor Plan &amp; Rent'!$D$6:$D$539,"&lt;&gt;Property Total"))</f>
        <v/>
      </c>
      <c r="F120" s="43" t="inlineStr">
        <is>
          <t>Cable/Internet (Bulk)</t>
        </is>
      </c>
      <c r="G120" s="34" t="inlineStr">
        <is>
          <t>Y</t>
        </is>
      </c>
      <c r="H120" s="34" t="inlineStr">
        <is>
          <t>Y</t>
        </is>
      </c>
      <c r="I120" s="32" t="inlineStr">
        <is>
          <t>APARTMENTS247.COM INC, NEW KPM, TPX COMMUNICATIONS, ZUMPER, INC.</t>
        </is>
      </c>
      <c r="J120" s="32" t="inlineStr"/>
      <c r="K120" s="32" t="inlineStr">
        <is>
          <t>Flat monthly contract</t>
        </is>
      </c>
      <c r="L120" s="33" t="n">
        <v>710</v>
      </c>
      <c r="M120" s="33" t="n">
        <v>710</v>
      </c>
      <c r="N120" s="33" t="n">
        <v>710</v>
      </c>
      <c r="O120" s="33" t="n">
        <v>1026.13</v>
      </c>
      <c r="P120" s="33" t="n">
        <v>910</v>
      </c>
      <c r="Q120" s="33" t="n">
        <v>1334.27</v>
      </c>
      <c r="R120" s="15">
        <f>IFERROR(AVERAGE(L120:Q120),"")</f>
        <v/>
      </c>
      <c r="S120" s="15">
        <f>IFERROR(SUM(L120:Q120),"")</f>
        <v/>
      </c>
      <c r="T120" s="15">
        <f>IFERROR(R120/D120,"")</f>
        <v/>
      </c>
      <c r="U120" s="15">
        <f>IFERROR(R120/E120,"")</f>
        <v/>
      </c>
      <c r="V120" s="32" t="inlineStr">
        <is>
          <t>Med</t>
        </is>
      </c>
      <c r="W120" s="32" t="inlineStr">
        <is>
          <t>source: gl</t>
        </is>
      </c>
    </row>
    <row r="121">
      <c r="A121" s="43" t="inlineStr">
        <is>
          <t>Lakeside Forest</t>
        </is>
      </c>
      <c r="B121" s="43" t="inlineStr">
        <is>
          <t>Houston Metro</t>
        </is>
      </c>
      <c r="C121" s="43" t="inlineStr">
        <is>
          <t>Y</t>
        </is>
      </c>
      <c r="D121" s="31">
        <f>IFERROR(INDEX('Property List'!$B$6:$B$35,MATCH($A121,'Property List'!$A$6:$A$35,0)),"")</f>
        <v/>
      </c>
      <c r="E121" s="31">
        <f>IF(SUMIFS('1. Floor Plan &amp; Rent'!$K$6:$K$539,'1. Floor Plan &amp; Rent'!$A$6:$A$539,$A121,'1. Floor Plan &amp; Rent'!$D$6:$D$539,"&lt;&gt;Property Total")=0,"",SUMIFS('1. Floor Plan &amp; Rent'!$K$6:$K$539,'1. Floor Plan &amp; Rent'!$A$6:$A$539,$A121,'1. Floor Plan &amp; Rent'!$D$6:$D$539,"&lt;&gt;Property Total"))</f>
        <v/>
      </c>
      <c r="F121" s="43" t="inlineStr">
        <is>
          <t>Utility Billing Admin Fee</t>
        </is>
      </c>
      <c r="G121" s="34" t="inlineStr">
        <is>
          <t>Y</t>
        </is>
      </c>
      <c r="H121" s="34" t="inlineStr"/>
      <c r="I121" s="32" t="inlineStr"/>
      <c r="J121" s="32" t="inlineStr"/>
      <c r="K121" s="32" t="inlineStr"/>
      <c r="L121" s="33" t="n"/>
      <c r="M121" s="33" t="n"/>
      <c r="N121" s="33" t="n"/>
      <c r="O121" s="33" t="n"/>
      <c r="P121" s="33" t="n"/>
      <c r="Q121" s="33" t="n"/>
      <c r="R121" s="15">
        <f>IFERROR(AVERAGE(L121:Q121),"")</f>
        <v/>
      </c>
      <c r="S121" s="15">
        <f>IFERROR(SUM(L121:Q121),"")</f>
        <v/>
      </c>
      <c r="T121" s="15">
        <f>IFERROR(R121/D121,"")</f>
        <v/>
      </c>
      <c r="U121" s="15">
        <f>IFERROR(R121/E121,"")</f>
        <v/>
      </c>
      <c r="V121" s="32" t="inlineStr"/>
      <c r="W121" s="32" t="inlineStr">
        <is>
          <t>no bills or GL lines in the window</t>
        </is>
      </c>
    </row>
    <row r="122">
      <c r="A122" s="43" t="inlineStr">
        <is>
          <t>Lakeside Forest</t>
        </is>
      </c>
      <c r="B122" s="43" t="inlineStr">
        <is>
          <t>Houston Metro</t>
        </is>
      </c>
      <c r="C122" s="43" t="inlineStr">
        <is>
          <t>Y</t>
        </is>
      </c>
      <c r="D122" s="31">
        <f>IFERROR(INDEX('Property List'!$B$6:$B$35,MATCH($A122,'Property List'!$A$6:$A$35,0)),"")</f>
        <v/>
      </c>
      <c r="E122" s="31">
        <f>IF(SUMIFS('1. Floor Plan &amp; Rent'!$K$6:$K$539,'1. Floor Plan &amp; Rent'!$A$6:$A$539,$A122,'1. Floor Plan &amp; Rent'!$D$6:$D$539,"&lt;&gt;Property Total")=0,"",SUMIFS('1. Floor Plan &amp; Rent'!$K$6:$K$539,'1. Floor Plan &amp; Rent'!$A$6:$A$539,$A122,'1. Floor Plan &amp; Rent'!$D$6:$D$539,"&lt;&gt;Property Total"))</f>
        <v/>
      </c>
      <c r="F122" s="43" t="inlineStr">
        <is>
          <t>Other</t>
        </is>
      </c>
      <c r="G122" s="34" t="inlineStr">
        <is>
          <t>Y</t>
        </is>
      </c>
      <c r="H122" s="34" t="inlineStr"/>
      <c r="I122" s="32" t="inlineStr"/>
      <c r="J122" s="32" t="inlineStr"/>
      <c r="K122" s="32" t="inlineStr"/>
      <c r="L122" s="33" t="n"/>
      <c r="M122" s="33" t="n"/>
      <c r="N122" s="33" t="n"/>
      <c r="O122" s="33" t="n"/>
      <c r="P122" s="33" t="n"/>
      <c r="Q122" s="33" t="n"/>
      <c r="R122" s="15">
        <f>IFERROR(AVERAGE(L122:Q122),"")</f>
        <v/>
      </c>
      <c r="S122" s="15">
        <f>IFERROR(SUM(L122:Q122),"")</f>
        <v/>
      </c>
      <c r="T122" s="15">
        <f>IFERROR(R122/D122,"")</f>
        <v/>
      </c>
      <c r="U122" s="15">
        <f>IFERROR(R122/E122,"")</f>
        <v/>
      </c>
      <c r="V122" s="32" t="inlineStr"/>
      <c r="W122" s="32" t="inlineStr">
        <is>
          <t>no bills or GL lines in the window</t>
        </is>
      </c>
    </row>
    <row r="123">
      <c r="A123" s="43" t="inlineStr">
        <is>
          <t>Marina Club</t>
        </is>
      </c>
      <c r="B123" s="43" t="inlineStr">
        <is>
          <t>Houston Metro</t>
        </is>
      </c>
      <c r="C123" s="43" t="inlineStr">
        <is>
          <t>Y</t>
        </is>
      </c>
      <c r="D123" s="31">
        <f>IFERROR(INDEX('Property List'!$B$6:$B$35,MATCH($A123,'Property List'!$A$6:$A$35,0)),"")</f>
        <v/>
      </c>
      <c r="E123" s="31">
        <f>IF(SUMIFS('1. Floor Plan &amp; Rent'!$K$6:$K$539,'1. Floor Plan &amp; Rent'!$A$6:$A$539,$A123,'1. Floor Plan &amp; Rent'!$D$6:$D$539,"&lt;&gt;Property Total")=0,"",SUMIFS('1. Floor Plan &amp; Rent'!$K$6:$K$539,'1. Floor Plan &amp; Rent'!$A$6:$A$539,$A123,'1. Floor Plan &amp; Rent'!$D$6:$D$539,"&lt;&gt;Property Total"))</f>
        <v/>
      </c>
      <c r="F123" s="43" t="inlineStr">
        <is>
          <t>Water/Sewer</t>
        </is>
      </c>
      <c r="G123" s="34" t="inlineStr">
        <is>
          <t>Y</t>
        </is>
      </c>
      <c r="H123" s="34" t="inlineStr">
        <is>
          <t>Y</t>
        </is>
      </c>
      <c r="I123" s="32" t="inlineStr">
        <is>
          <t>City of Baytown, City of Baytown - 221018663- MRC</t>
        </is>
      </c>
      <c r="J123" s="32" t="inlineStr">
        <is>
          <t>2 accounts</t>
        </is>
      </c>
      <c r="K123" s="32" t="inlineStr">
        <is>
          <t>Metered (2 accts)</t>
        </is>
      </c>
      <c r="L123" s="33" t="n">
        <v>7619.24</v>
      </c>
      <c r="M123" s="33" t="n">
        <v>7072.89</v>
      </c>
      <c r="N123" s="33" t="n">
        <v>7634.85</v>
      </c>
      <c r="O123" s="33" t="n">
        <v>8743.16</v>
      </c>
      <c r="P123" s="33" t="n">
        <v>6246.04</v>
      </c>
      <c r="Q123" s="33" t="n">
        <v>6600.62</v>
      </c>
      <c r="R123" s="15">
        <f>IFERROR(AVERAGE(L123:Q123),"")</f>
        <v/>
      </c>
      <c r="S123" s="15">
        <f>IFERROR(SUM(L123:Q123),"")</f>
        <v/>
      </c>
      <c r="T123" s="15">
        <f>IFERROR(R123/D123,"")</f>
        <v/>
      </c>
      <c r="U123" s="15">
        <f>IFERROR(R123/E123,"")</f>
        <v/>
      </c>
      <c r="V123" s="32" t="inlineStr">
        <is>
          <t>High</t>
        </is>
      </c>
      <c r="W123" s="32" t="inlineStr">
        <is>
          <t>GL and captured invoices disagree — 2026-02 GL $8,119 vs invoices $11,371; 2026-03 GL $7,573 vs invoices $11,730; 2026-04 GL $8,135 vs invoices $12,994; stormwater netted out — the GL books it inside Water/Sewer; source: gl/ocr/workbook</t>
        </is>
      </c>
    </row>
    <row r="124">
      <c r="A124" s="43" t="inlineStr">
        <is>
          <t>Marina Club</t>
        </is>
      </c>
      <c r="B124" s="43" t="inlineStr">
        <is>
          <t>Houston Metro</t>
        </is>
      </c>
      <c r="C124" s="43" t="inlineStr">
        <is>
          <t>Y</t>
        </is>
      </c>
      <c r="D124" s="31">
        <f>IFERROR(INDEX('Property List'!$B$6:$B$35,MATCH($A124,'Property List'!$A$6:$A$35,0)),"")</f>
        <v/>
      </c>
      <c r="E124" s="31">
        <f>IF(SUMIFS('1. Floor Plan &amp; Rent'!$K$6:$K$539,'1. Floor Plan &amp; Rent'!$A$6:$A$539,$A124,'1. Floor Plan &amp; Rent'!$D$6:$D$539,"&lt;&gt;Property Total")=0,"",SUMIFS('1. Floor Plan &amp; Rent'!$K$6:$K$539,'1. Floor Plan &amp; Rent'!$A$6:$A$539,$A124,'1. Floor Plan &amp; Rent'!$D$6:$D$539,"&lt;&gt;Property Total"))</f>
        <v/>
      </c>
      <c r="F124" s="43" t="inlineStr">
        <is>
          <t>Trash &amp; Valet Waste</t>
        </is>
      </c>
      <c r="G124" s="34" t="inlineStr">
        <is>
          <t>Y</t>
        </is>
      </c>
      <c r="H124" s="34" t="inlineStr">
        <is>
          <t>Y</t>
        </is>
      </c>
      <c r="I124" s="32" t="inlineStr">
        <is>
          <t>GFL ENTERPRISES, INC.</t>
        </is>
      </c>
      <c r="J124" s="32" t="inlineStr"/>
      <c r="K124" s="32" t="inlineStr">
        <is>
          <t>Invoiced total (0 accts)</t>
        </is>
      </c>
      <c r="L124" s="33" t="n">
        <v>1634.35</v>
      </c>
      <c r="M124" s="33" t="n">
        <v>1634.35</v>
      </c>
      <c r="N124" s="33" t="n">
        <v>1634.35</v>
      </c>
      <c r="O124" s="33" t="n">
        <v>1634.35</v>
      </c>
      <c r="P124" s="33" t="n">
        <v>1634.35</v>
      </c>
      <c r="Q124" s="33" t="n">
        <v>1634.35</v>
      </c>
      <c r="R124" s="15">
        <f>IFERROR(AVERAGE(L124:Q124),"")</f>
        <v/>
      </c>
      <c r="S124" s="15">
        <f>IFERROR(SUM(L124:Q124),"")</f>
        <v/>
      </c>
      <c r="T124" s="15">
        <f>IFERROR(R124/D124,"")</f>
        <v/>
      </c>
      <c r="U124" s="15">
        <f>IFERROR(R124/E124,"")</f>
        <v/>
      </c>
      <c r="V124" s="32" t="inlineStr">
        <is>
          <t>Med</t>
        </is>
      </c>
      <c r="W124" s="32" t="inlineStr">
        <is>
          <t>source: gl</t>
        </is>
      </c>
    </row>
    <row r="125">
      <c r="A125" s="43" t="inlineStr">
        <is>
          <t>Marina Club</t>
        </is>
      </c>
      <c r="B125" s="43" t="inlineStr">
        <is>
          <t>Houston Metro</t>
        </is>
      </c>
      <c r="C125" s="43" t="inlineStr">
        <is>
          <t>Y</t>
        </is>
      </c>
      <c r="D125" s="31">
        <f>IFERROR(INDEX('Property List'!$B$6:$B$35,MATCH($A125,'Property List'!$A$6:$A$35,0)),"")</f>
        <v/>
      </c>
      <c r="E125" s="31">
        <f>IF(SUMIFS('1. Floor Plan &amp; Rent'!$K$6:$K$539,'1. Floor Plan &amp; Rent'!$A$6:$A$539,$A125,'1. Floor Plan &amp; Rent'!$D$6:$D$539,"&lt;&gt;Property Total")=0,"",SUMIFS('1. Floor Plan &amp; Rent'!$K$6:$K$539,'1. Floor Plan &amp; Rent'!$A$6:$A$539,$A125,'1. Floor Plan &amp; Rent'!$D$6:$D$539,"&lt;&gt;Property Total"))</f>
        <v/>
      </c>
      <c r="F125" s="43" t="inlineStr">
        <is>
          <t>Common-Area Electric</t>
        </is>
      </c>
      <c r="G125" s="34" t="inlineStr">
        <is>
          <t>Y</t>
        </is>
      </c>
      <c r="H125" s="34" t="inlineStr">
        <is>
          <t>Y</t>
        </is>
      </c>
      <c r="I125" s="32" t="inlineStr">
        <is>
          <t>Reliant Energy</t>
        </is>
      </c>
      <c r="J125" s="32" t="inlineStr"/>
      <c r="K125" s="32" t="inlineStr">
        <is>
          <t>Invoiced total (0 accts)</t>
        </is>
      </c>
      <c r="L125" s="33" t="n">
        <v>7.46</v>
      </c>
      <c r="M125" s="33" t="n">
        <v>1962.83</v>
      </c>
      <c r="N125" s="33" t="n">
        <v>2505.83</v>
      </c>
      <c r="O125" s="33" t="n">
        <v>1814.66</v>
      </c>
      <c r="P125" s="33" t="n">
        <v>2510.42</v>
      </c>
      <c r="Q125" s="33" t="n">
        <v>2487.2</v>
      </c>
      <c r="R125" s="15">
        <f>IFERROR(AVERAGE(L125:Q125),"")</f>
        <v/>
      </c>
      <c r="S125" s="15">
        <f>IFERROR(SUM(L125:Q125),"")</f>
        <v/>
      </c>
      <c r="T125" s="15">
        <f>IFERROR(R125/D125,"")</f>
        <v/>
      </c>
      <c r="U125" s="15">
        <f>IFERROR(R125/E125,"")</f>
        <v/>
      </c>
      <c r="V125" s="32" t="inlineStr">
        <is>
          <t>Med</t>
        </is>
      </c>
      <c r="W125" s="32" t="inlineStr">
        <is>
          <t>source: gl</t>
        </is>
      </c>
    </row>
    <row r="126">
      <c r="A126" s="43" t="inlineStr">
        <is>
          <t>Marina Club</t>
        </is>
      </c>
      <c r="B126" s="43" t="inlineStr">
        <is>
          <t>Houston Metro</t>
        </is>
      </c>
      <c r="C126" s="43" t="inlineStr">
        <is>
          <t>Y</t>
        </is>
      </c>
      <c r="D126" s="31">
        <f>IFERROR(INDEX('Property List'!$B$6:$B$35,MATCH($A126,'Property List'!$A$6:$A$35,0)),"")</f>
        <v/>
      </c>
      <c r="E126" s="31">
        <f>IF(SUMIFS('1. Floor Plan &amp; Rent'!$K$6:$K$539,'1. Floor Plan &amp; Rent'!$A$6:$A$539,$A126,'1. Floor Plan &amp; Rent'!$D$6:$D$539,"&lt;&gt;Property Total")=0,"",SUMIFS('1. Floor Plan &amp; Rent'!$K$6:$K$539,'1. Floor Plan &amp; Rent'!$A$6:$A$539,$A126,'1. Floor Plan &amp; Rent'!$D$6:$D$539,"&lt;&gt;Property Total"))</f>
        <v/>
      </c>
      <c r="F126" s="43" t="inlineStr">
        <is>
          <t>Gas (Common/House)</t>
        </is>
      </c>
      <c r="G126" s="34" t="inlineStr">
        <is>
          <t>Y</t>
        </is>
      </c>
      <c r="H126" s="34" t="inlineStr">
        <is>
          <t>Partial</t>
        </is>
      </c>
      <c r="I126" s="32" t="inlineStr">
        <is>
          <t>Pro Energy-CPE-A8200505-MRC</t>
        </is>
      </c>
      <c r="J126" s="32" t="inlineStr"/>
      <c r="K126" s="32" t="inlineStr">
        <is>
          <t>Invoiced total (0 accts)</t>
        </is>
      </c>
      <c r="L126" s="33" t="n">
        <v>3477.68</v>
      </c>
      <c r="M126" s="33" t="n">
        <v>3510.53</v>
      </c>
      <c r="N126" s="33" t="n">
        <v>2208.46</v>
      </c>
      <c r="O126" s="33" t="n">
        <v>2209.78</v>
      </c>
      <c r="P126" s="33" t="n">
        <v>2011.78</v>
      </c>
      <c r="Q126" s="33" t="n">
        <v>2140.74</v>
      </c>
      <c r="R126" s="15">
        <f>IFERROR(AVERAGE(L126:Q126),"")</f>
        <v/>
      </c>
      <c r="S126" s="15">
        <f>IFERROR(SUM(L126:Q126),"")</f>
        <v/>
      </c>
      <c r="T126" s="15">
        <f>IFERROR(R126/D126,"")</f>
        <v/>
      </c>
      <c r="U126" s="15">
        <f>IFERROR(R126/E126,"")</f>
        <v/>
      </c>
      <c r="V126" s="32" t="inlineStr">
        <is>
          <t>Med</t>
        </is>
      </c>
      <c r="W126" s="32" t="inlineStr">
        <is>
          <t>1 account(s) not yet tagged house vs resident — see data/meter-class.review.csv; source: gl</t>
        </is>
      </c>
    </row>
    <row r="127">
      <c r="A127" s="43" t="inlineStr">
        <is>
          <t>Marina Club</t>
        </is>
      </c>
      <c r="B127" s="43" t="inlineStr">
        <is>
          <t>Houston Metro</t>
        </is>
      </c>
      <c r="C127" s="43" t="inlineStr">
        <is>
          <t>Y</t>
        </is>
      </c>
      <c r="D127" s="31">
        <f>IFERROR(INDEX('Property List'!$B$6:$B$35,MATCH($A127,'Property List'!$A$6:$A$35,0)),"")</f>
        <v/>
      </c>
      <c r="E127" s="31">
        <f>IF(SUMIFS('1. Floor Plan &amp; Rent'!$K$6:$K$539,'1. Floor Plan &amp; Rent'!$A$6:$A$539,$A127,'1. Floor Plan &amp; Rent'!$D$6:$D$539,"&lt;&gt;Property Total")=0,"",SUMIFS('1. Floor Plan &amp; Rent'!$K$6:$K$539,'1. Floor Plan &amp; Rent'!$A$6:$A$539,$A127,'1. Floor Plan &amp; Rent'!$D$6:$D$539,"&lt;&gt;Property Total"))</f>
        <v/>
      </c>
      <c r="F127" s="43" t="inlineStr">
        <is>
          <t>Pest Control</t>
        </is>
      </c>
      <c r="G127" s="34" t="inlineStr">
        <is>
          <t>Y</t>
        </is>
      </c>
      <c r="H127" s="34" t="inlineStr">
        <is>
          <t>Y</t>
        </is>
      </c>
      <c r="I127" s="32" t="inlineStr">
        <is>
          <t>GATOR PEST SOLUTIONS, NEW KPM, TEXAS BEST PEST SOLUTIONS, INC.</t>
        </is>
      </c>
      <c r="J127" s="32" t="inlineStr"/>
      <c r="K127" s="32" t="inlineStr">
        <is>
          <t>Flat monthly contract</t>
        </is>
      </c>
      <c r="L127" s="33" t="n">
        <v>160.21</v>
      </c>
      <c r="M127" s="33" t="n">
        <v>160.21</v>
      </c>
      <c r="N127" s="33" t="n">
        <v>160.21</v>
      </c>
      <c r="O127" s="33" t="n">
        <v>1558.01</v>
      </c>
      <c r="P127" s="33" t="n">
        <v>1155.06</v>
      </c>
      <c r="Q127" s="33" t="n">
        <v>160.21</v>
      </c>
      <c r="R127" s="15">
        <f>IFERROR(AVERAGE(L127:Q127),"")</f>
        <v/>
      </c>
      <c r="S127" s="15">
        <f>IFERROR(SUM(L127:Q127),"")</f>
        <v/>
      </c>
      <c r="T127" s="15">
        <f>IFERROR(R127/D127,"")</f>
        <v/>
      </c>
      <c r="U127" s="15">
        <f>IFERROR(R127/E127,"")</f>
        <v/>
      </c>
      <c r="V127" s="32" t="inlineStr">
        <is>
          <t>Med</t>
        </is>
      </c>
      <c r="W127" s="32" t="inlineStr">
        <is>
          <t>source: gl</t>
        </is>
      </c>
    </row>
    <row r="128">
      <c r="A128" s="43" t="inlineStr">
        <is>
          <t>Marina Club</t>
        </is>
      </c>
      <c r="B128" s="43" t="inlineStr">
        <is>
          <t>Houston Metro</t>
        </is>
      </c>
      <c r="C128" s="43" t="inlineStr">
        <is>
          <t>Y</t>
        </is>
      </c>
      <c r="D128" s="31">
        <f>IFERROR(INDEX('Property List'!$B$6:$B$35,MATCH($A128,'Property List'!$A$6:$A$35,0)),"")</f>
        <v/>
      </c>
      <c r="E128" s="31">
        <f>IF(SUMIFS('1. Floor Plan &amp; Rent'!$K$6:$K$539,'1. Floor Plan &amp; Rent'!$A$6:$A$539,$A128,'1. Floor Plan &amp; Rent'!$D$6:$D$539,"&lt;&gt;Property Total")=0,"",SUMIFS('1. Floor Plan &amp; Rent'!$K$6:$K$539,'1. Floor Plan &amp; Rent'!$A$6:$A$539,$A128,'1. Floor Plan &amp; Rent'!$D$6:$D$539,"&lt;&gt;Property Total"))</f>
        <v/>
      </c>
      <c r="F128" s="43" t="inlineStr">
        <is>
          <t>Stormwater/Drainage Fee</t>
        </is>
      </c>
      <c r="G128" s="34" t="inlineStr">
        <is>
          <t>Y</t>
        </is>
      </c>
      <c r="H128" s="34" t="inlineStr">
        <is>
          <t>Partial</t>
        </is>
      </c>
      <c r="I128" s="32" t="inlineStr">
        <is>
          <t>City of Baytown</t>
        </is>
      </c>
      <c r="J128" s="32" t="inlineStr">
        <is>
          <t>221018663</t>
        </is>
      </c>
      <c r="K128" s="32" t="inlineStr">
        <is>
          <t>Fixed fee on water bill</t>
        </is>
      </c>
      <c r="L128" s="33" t="n">
        <v>500</v>
      </c>
      <c r="M128" s="33" t="n">
        <v>500</v>
      </c>
      <c r="N128" s="33" t="n">
        <v>500</v>
      </c>
      <c r="O128" s="33" t="n">
        <v>500</v>
      </c>
      <c r="P128" s="33" t="n"/>
      <c r="Q128" s="33" t="n"/>
      <c r="R128" s="15">
        <f>IFERROR(AVERAGE(L128:Q128),"")</f>
        <v/>
      </c>
      <c r="S128" s="15">
        <f>IFERROR(SUM(L128:Q128),"")</f>
        <v/>
      </c>
      <c r="T128" s="15">
        <f>IFERROR(R128/D128,"")</f>
        <v/>
      </c>
      <c r="U128" s="15">
        <f>IFERROR(R128/E128,"")</f>
        <v/>
      </c>
      <c r="V128" s="32" t="inlineStr">
        <is>
          <t>Med</t>
        </is>
      </c>
      <c r="W128" s="32" t="inlineStr">
        <is>
          <t>no invoice captured for Jun-26, Jul-26; source: ocr</t>
        </is>
      </c>
    </row>
    <row r="129">
      <c r="A129" s="43" t="inlineStr">
        <is>
          <t>Marina Club</t>
        </is>
      </c>
      <c r="B129" s="43" t="inlineStr">
        <is>
          <t>Houston Metro</t>
        </is>
      </c>
      <c r="C129" s="43" t="inlineStr">
        <is>
          <t>Y</t>
        </is>
      </c>
      <c r="D129" s="31">
        <f>IFERROR(INDEX('Property List'!$B$6:$B$35,MATCH($A129,'Property List'!$A$6:$A$35,0)),"")</f>
        <v/>
      </c>
      <c r="E129" s="31">
        <f>IF(SUMIFS('1. Floor Plan &amp; Rent'!$K$6:$K$539,'1. Floor Plan &amp; Rent'!$A$6:$A$539,$A129,'1. Floor Plan &amp; Rent'!$D$6:$D$539,"&lt;&gt;Property Total")=0,"",SUMIFS('1. Floor Plan &amp; Rent'!$K$6:$K$539,'1. Floor Plan &amp; Rent'!$A$6:$A$539,$A129,'1. Floor Plan &amp; Rent'!$D$6:$D$539,"&lt;&gt;Property Total"))</f>
        <v/>
      </c>
      <c r="F129" s="43" t="inlineStr">
        <is>
          <t>Cable/Internet (Bulk)</t>
        </is>
      </c>
      <c r="G129" s="34" t="inlineStr">
        <is>
          <t>Y</t>
        </is>
      </c>
      <c r="H129" s="34" t="inlineStr">
        <is>
          <t>Y</t>
        </is>
      </c>
      <c r="I129" s="32" t="inlineStr">
        <is>
          <t>APARTMENTS247.COM INC, NEW KPM</t>
        </is>
      </c>
      <c r="J129" s="32" t="inlineStr"/>
      <c r="K129" s="32" t="inlineStr">
        <is>
          <t>Flat monthly contract</t>
        </is>
      </c>
      <c r="L129" s="33" t="n">
        <v>710</v>
      </c>
      <c r="M129" s="33" t="n">
        <v>710</v>
      </c>
      <c r="N129" s="33" t="n">
        <v>710</v>
      </c>
      <c r="O129" s="33" t="n">
        <v>710</v>
      </c>
      <c r="P129" s="33" t="n">
        <v>710</v>
      </c>
      <c r="Q129" s="33" t="n">
        <v>710</v>
      </c>
      <c r="R129" s="15">
        <f>IFERROR(AVERAGE(L129:Q129),"")</f>
        <v/>
      </c>
      <c r="S129" s="15">
        <f>IFERROR(SUM(L129:Q129),"")</f>
        <v/>
      </c>
      <c r="T129" s="15">
        <f>IFERROR(R129/D129,"")</f>
        <v/>
      </c>
      <c r="U129" s="15">
        <f>IFERROR(R129/E129,"")</f>
        <v/>
      </c>
      <c r="V129" s="32" t="inlineStr">
        <is>
          <t>Med</t>
        </is>
      </c>
      <c r="W129" s="32" t="inlineStr">
        <is>
          <t>source: gl</t>
        </is>
      </c>
    </row>
    <row r="130">
      <c r="A130" s="43" t="inlineStr">
        <is>
          <t>Marina Club</t>
        </is>
      </c>
      <c r="B130" s="43" t="inlineStr">
        <is>
          <t>Houston Metro</t>
        </is>
      </c>
      <c r="C130" s="43" t="inlineStr">
        <is>
          <t>Y</t>
        </is>
      </c>
      <c r="D130" s="31">
        <f>IFERROR(INDEX('Property List'!$B$6:$B$35,MATCH($A130,'Property List'!$A$6:$A$35,0)),"")</f>
        <v/>
      </c>
      <c r="E130" s="31">
        <f>IF(SUMIFS('1. Floor Plan &amp; Rent'!$K$6:$K$539,'1. Floor Plan &amp; Rent'!$A$6:$A$539,$A130,'1. Floor Plan &amp; Rent'!$D$6:$D$539,"&lt;&gt;Property Total")=0,"",SUMIFS('1. Floor Plan &amp; Rent'!$K$6:$K$539,'1. Floor Plan &amp; Rent'!$A$6:$A$539,$A130,'1. Floor Plan &amp; Rent'!$D$6:$D$539,"&lt;&gt;Property Total"))</f>
        <v/>
      </c>
      <c r="F130" s="43" t="inlineStr">
        <is>
          <t>Utility Billing Admin Fee</t>
        </is>
      </c>
      <c r="G130" s="34" t="inlineStr">
        <is>
          <t>Y</t>
        </is>
      </c>
      <c r="H130" s="34" t="inlineStr"/>
      <c r="I130" s="32" t="inlineStr"/>
      <c r="J130" s="32" t="inlineStr"/>
      <c r="K130" s="32" t="inlineStr"/>
      <c r="L130" s="33" t="n"/>
      <c r="M130" s="33" t="n"/>
      <c r="N130" s="33" t="n"/>
      <c r="O130" s="33" t="n"/>
      <c r="P130" s="33" t="n"/>
      <c r="Q130" s="33" t="n"/>
      <c r="R130" s="15">
        <f>IFERROR(AVERAGE(L130:Q130),"")</f>
        <v/>
      </c>
      <c r="S130" s="15">
        <f>IFERROR(SUM(L130:Q130),"")</f>
        <v/>
      </c>
      <c r="T130" s="15">
        <f>IFERROR(R130/D130,"")</f>
        <v/>
      </c>
      <c r="U130" s="15">
        <f>IFERROR(R130/E130,"")</f>
        <v/>
      </c>
      <c r="V130" s="32" t="inlineStr"/>
      <c r="W130" s="32" t="inlineStr">
        <is>
          <t>no bills or GL lines in the window</t>
        </is>
      </c>
    </row>
    <row r="131">
      <c r="A131" s="43" t="inlineStr">
        <is>
          <t>Marina Club</t>
        </is>
      </c>
      <c r="B131" s="43" t="inlineStr">
        <is>
          <t>Houston Metro</t>
        </is>
      </c>
      <c r="C131" s="43" t="inlineStr">
        <is>
          <t>Y</t>
        </is>
      </c>
      <c r="D131" s="31">
        <f>IFERROR(INDEX('Property List'!$B$6:$B$35,MATCH($A131,'Property List'!$A$6:$A$35,0)),"")</f>
        <v/>
      </c>
      <c r="E131" s="31">
        <f>IF(SUMIFS('1. Floor Plan &amp; Rent'!$K$6:$K$539,'1. Floor Plan &amp; Rent'!$A$6:$A$539,$A131,'1. Floor Plan &amp; Rent'!$D$6:$D$539,"&lt;&gt;Property Total")=0,"",SUMIFS('1. Floor Plan &amp; Rent'!$K$6:$K$539,'1. Floor Plan &amp; Rent'!$A$6:$A$539,$A131,'1. Floor Plan &amp; Rent'!$D$6:$D$539,"&lt;&gt;Property Total"))</f>
        <v/>
      </c>
      <c r="F131" s="43" t="inlineStr">
        <is>
          <t>Other</t>
        </is>
      </c>
      <c r="G131" s="34" t="inlineStr">
        <is>
          <t>Y</t>
        </is>
      </c>
      <c r="H131" s="34" t="inlineStr"/>
      <c r="I131" s="32" t="inlineStr"/>
      <c r="J131" s="32" t="inlineStr"/>
      <c r="K131" s="32" t="inlineStr"/>
      <c r="L131" s="33" t="n"/>
      <c r="M131" s="33" t="n"/>
      <c r="N131" s="33" t="n"/>
      <c r="O131" s="33" t="n"/>
      <c r="P131" s="33" t="n"/>
      <c r="Q131" s="33" t="n"/>
      <c r="R131" s="15">
        <f>IFERROR(AVERAGE(L131:Q131),"")</f>
        <v/>
      </c>
      <c r="S131" s="15">
        <f>IFERROR(SUM(L131:Q131),"")</f>
        <v/>
      </c>
      <c r="T131" s="15">
        <f>IFERROR(R131/D131,"")</f>
        <v/>
      </c>
      <c r="U131" s="15">
        <f>IFERROR(R131/E131,"")</f>
        <v/>
      </c>
      <c r="V131" s="32" t="inlineStr"/>
      <c r="W131" s="32" t="inlineStr">
        <is>
          <t>no bills or GL lines in the window</t>
        </is>
      </c>
    </row>
    <row r="132">
      <c r="A132" s="43" t="inlineStr">
        <is>
          <t>Providence at Baytown</t>
        </is>
      </c>
      <c r="B132" s="43" t="inlineStr">
        <is>
          <t>Houston Metro</t>
        </is>
      </c>
      <c r="C132" s="43" t="inlineStr">
        <is>
          <t>Y</t>
        </is>
      </c>
      <c r="D132" s="31">
        <f>IFERROR(INDEX('Property List'!$B$6:$B$35,MATCH($A132,'Property List'!$A$6:$A$35,0)),"")</f>
        <v/>
      </c>
      <c r="E132" s="31">
        <f>IF(SUMIFS('1. Floor Plan &amp; Rent'!$K$6:$K$539,'1. Floor Plan &amp; Rent'!$A$6:$A$539,$A132,'1. Floor Plan &amp; Rent'!$D$6:$D$539,"&lt;&gt;Property Total")=0,"",SUMIFS('1. Floor Plan &amp; Rent'!$K$6:$K$539,'1. Floor Plan &amp; Rent'!$A$6:$A$539,$A132,'1. Floor Plan &amp; Rent'!$D$6:$D$539,"&lt;&gt;Property Total"))</f>
        <v/>
      </c>
      <c r="F132" s="43" t="inlineStr">
        <is>
          <t>Water/Sewer</t>
        </is>
      </c>
      <c r="G132" s="34" t="inlineStr">
        <is>
          <t>Y</t>
        </is>
      </c>
      <c r="H132" s="34" t="inlineStr">
        <is>
          <t>Y</t>
        </is>
      </c>
      <c r="I132" s="32" t="inlineStr">
        <is>
          <t>City of Baytown, City of Baytown - 107410052- BRW</t>
        </is>
      </c>
      <c r="J132" s="32" t="inlineStr">
        <is>
          <t>107410052</t>
        </is>
      </c>
      <c r="K132" s="32" t="inlineStr">
        <is>
          <t>Metered (1 acct)</t>
        </is>
      </c>
      <c r="L132" s="33" t="n">
        <v>13455.06</v>
      </c>
      <c r="M132" s="33" t="n">
        <v>11410.15</v>
      </c>
      <c r="N132" s="33" t="n">
        <v>10098.91</v>
      </c>
      <c r="O132" s="33" t="n">
        <v>8647.18</v>
      </c>
      <c r="P132" s="33" t="n">
        <v>7888.63</v>
      </c>
      <c r="Q132" s="33" t="n">
        <v>8151.55</v>
      </c>
      <c r="R132" s="15">
        <f>IFERROR(AVERAGE(L132:Q132),"")</f>
        <v/>
      </c>
      <c r="S132" s="15">
        <f>IFERROR(SUM(L132:Q132),"")</f>
        <v/>
      </c>
      <c r="T132" s="15">
        <f>IFERROR(R132/D132,"")</f>
        <v/>
      </c>
      <c r="U132" s="15">
        <f>IFERROR(R132/E132,"")</f>
        <v/>
      </c>
      <c r="V132" s="32" t="inlineStr">
        <is>
          <t>High</t>
        </is>
      </c>
      <c r="W132" s="32" t="inlineStr">
        <is>
          <t>GL and captured invoices disagree — 2026-02 GL $14,255 vs invoices $13,455; 2026-03 GL $12,210 vs invoices $11,410; 2026-04 GL $10,899 vs invoices $10,099; stormwater netted out — the GL books it inside Water/Sewer; source: gl/ocr</t>
        </is>
      </c>
    </row>
    <row r="133">
      <c r="A133" s="43" t="inlineStr">
        <is>
          <t>Providence at Baytown</t>
        </is>
      </c>
      <c r="B133" s="43" t="inlineStr">
        <is>
          <t>Houston Metro</t>
        </is>
      </c>
      <c r="C133" s="43" t="inlineStr">
        <is>
          <t>Y</t>
        </is>
      </c>
      <c r="D133" s="31">
        <f>IFERROR(INDEX('Property List'!$B$6:$B$35,MATCH($A133,'Property List'!$A$6:$A$35,0)),"")</f>
        <v/>
      </c>
      <c r="E133" s="31">
        <f>IF(SUMIFS('1. Floor Plan &amp; Rent'!$K$6:$K$539,'1. Floor Plan &amp; Rent'!$A$6:$A$539,$A133,'1. Floor Plan &amp; Rent'!$D$6:$D$539,"&lt;&gt;Property Total")=0,"",SUMIFS('1. Floor Plan &amp; Rent'!$K$6:$K$539,'1. Floor Plan &amp; Rent'!$A$6:$A$539,$A133,'1. Floor Plan &amp; Rent'!$D$6:$D$539,"&lt;&gt;Property Total"))</f>
        <v/>
      </c>
      <c r="F133" s="43" t="inlineStr">
        <is>
          <t>Trash &amp; Valet Waste</t>
        </is>
      </c>
      <c r="G133" s="34" t="inlineStr">
        <is>
          <t>Y</t>
        </is>
      </c>
      <c r="H133" s="34" t="inlineStr">
        <is>
          <t>Y</t>
        </is>
      </c>
      <c r="I133" s="32" t="inlineStr">
        <is>
          <t>GFL ENTERPRISES, INC.</t>
        </is>
      </c>
      <c r="J133" s="32" t="inlineStr"/>
      <c r="K133" s="32" t="inlineStr">
        <is>
          <t>Invoiced total (0 accts)</t>
        </is>
      </c>
      <c r="L133" s="33" t="n">
        <v>1634.35</v>
      </c>
      <c r="M133" s="33" t="n">
        <v>1634.35</v>
      </c>
      <c r="N133" s="33" t="n">
        <v>1634.35</v>
      </c>
      <c r="O133" s="33" t="n">
        <v>1634.35</v>
      </c>
      <c r="P133" s="33" t="n">
        <v>1634.35</v>
      </c>
      <c r="Q133" s="33" t="n">
        <v>1634.35</v>
      </c>
      <c r="R133" s="15">
        <f>IFERROR(AVERAGE(L133:Q133),"")</f>
        <v/>
      </c>
      <c r="S133" s="15">
        <f>IFERROR(SUM(L133:Q133),"")</f>
        <v/>
      </c>
      <c r="T133" s="15">
        <f>IFERROR(R133/D133,"")</f>
        <v/>
      </c>
      <c r="U133" s="15">
        <f>IFERROR(R133/E133,"")</f>
        <v/>
      </c>
      <c r="V133" s="32" t="inlineStr">
        <is>
          <t>Med</t>
        </is>
      </c>
      <c r="W133" s="32" t="inlineStr">
        <is>
          <t>source: gl</t>
        </is>
      </c>
    </row>
    <row r="134">
      <c r="A134" s="43" t="inlineStr">
        <is>
          <t>Providence at Baytown</t>
        </is>
      </c>
      <c r="B134" s="43" t="inlineStr">
        <is>
          <t>Houston Metro</t>
        </is>
      </c>
      <c r="C134" s="43" t="inlineStr">
        <is>
          <t>Y</t>
        </is>
      </c>
      <c r="D134" s="31">
        <f>IFERROR(INDEX('Property List'!$B$6:$B$35,MATCH($A134,'Property List'!$A$6:$A$35,0)),"")</f>
        <v/>
      </c>
      <c r="E134" s="31">
        <f>IF(SUMIFS('1. Floor Plan &amp; Rent'!$K$6:$K$539,'1. Floor Plan &amp; Rent'!$A$6:$A$539,$A134,'1. Floor Plan &amp; Rent'!$D$6:$D$539,"&lt;&gt;Property Total")=0,"",SUMIFS('1. Floor Plan &amp; Rent'!$K$6:$K$539,'1. Floor Plan &amp; Rent'!$A$6:$A$539,$A134,'1. Floor Plan &amp; Rent'!$D$6:$D$539,"&lt;&gt;Property Total"))</f>
        <v/>
      </c>
      <c r="F134" s="43" t="inlineStr">
        <is>
          <t>Common-Area Electric</t>
        </is>
      </c>
      <c r="G134" s="34" t="inlineStr">
        <is>
          <t>Y</t>
        </is>
      </c>
      <c r="H134" s="34" t="inlineStr">
        <is>
          <t>Partial</t>
        </is>
      </c>
      <c r="I134" s="32" t="inlineStr">
        <is>
          <t>AE Texas, AE Texas- 98655574-329-BRW, Reliant Energy</t>
        </is>
      </c>
      <c r="J134" s="32" t="inlineStr">
        <is>
          <t>98655574-329</t>
        </is>
      </c>
      <c r="K134" s="32" t="inlineStr">
        <is>
          <t>Metered (1 acct)</t>
        </is>
      </c>
      <c r="L134" s="33" t="n">
        <v>1285.57</v>
      </c>
      <c r="M134" s="33" t="n">
        <v>1624.06</v>
      </c>
      <c r="N134" s="33" t="n">
        <v>3778.52</v>
      </c>
      <c r="O134" s="33" t="n">
        <v>2549.3</v>
      </c>
      <c r="P134" s="33" t="n">
        <v>2903.66</v>
      </c>
      <c r="Q134" s="33" t="n">
        <v>5056.27</v>
      </c>
      <c r="R134" s="15">
        <f>IFERROR(AVERAGE(L134:Q134),"")</f>
        <v/>
      </c>
      <c r="S134" s="15">
        <f>IFERROR(SUM(L134:Q134),"")</f>
        <v/>
      </c>
      <c r="T134" s="15">
        <f>IFERROR(R134/D134,"")</f>
        <v/>
      </c>
      <c r="U134" s="15">
        <f>IFERROR(R134/E134,"")</f>
        <v/>
      </c>
      <c r="V134" s="32" t="inlineStr">
        <is>
          <t>High</t>
        </is>
      </c>
      <c r="W134" s="32" t="inlineStr">
        <is>
          <t>GL and captured invoices disagree — 2026-02 GL $1,286 vs invoices $67; 2026-03 GL $1,624 vs invoices $121; 2026-04 GL $3,779 vs invoices $78; 2 account(s) not yet tagged house vs resident — see data/meter-class.review.csv; source: gl/workbook</t>
        </is>
      </c>
    </row>
    <row r="135">
      <c r="A135" s="43" t="inlineStr">
        <is>
          <t>Providence at Baytown</t>
        </is>
      </c>
      <c r="B135" s="43" t="inlineStr">
        <is>
          <t>Houston Metro</t>
        </is>
      </c>
      <c r="C135" s="43" t="inlineStr">
        <is>
          <t>Y</t>
        </is>
      </c>
      <c r="D135" s="31">
        <f>IFERROR(INDEX('Property List'!$B$6:$B$35,MATCH($A135,'Property List'!$A$6:$A$35,0)),"")</f>
        <v/>
      </c>
      <c r="E135" s="31">
        <f>IF(SUMIFS('1. Floor Plan &amp; Rent'!$K$6:$K$539,'1. Floor Plan &amp; Rent'!$A$6:$A$539,$A135,'1. Floor Plan &amp; Rent'!$D$6:$D$539,"&lt;&gt;Property Total")=0,"",SUMIFS('1. Floor Plan &amp; Rent'!$K$6:$K$539,'1. Floor Plan &amp; Rent'!$A$6:$A$539,$A135,'1. Floor Plan &amp; Rent'!$D$6:$D$539,"&lt;&gt;Property Total"))</f>
        <v/>
      </c>
      <c r="F135" s="43" t="inlineStr">
        <is>
          <t>Gas (Common/House)</t>
        </is>
      </c>
      <c r="G135" s="34" t="inlineStr">
        <is>
          <t>Y</t>
        </is>
      </c>
      <c r="H135" s="34" t="inlineStr">
        <is>
          <t>Partial</t>
        </is>
      </c>
      <c r="I135" s="32" t="inlineStr"/>
      <c r="J135" s="32" t="inlineStr"/>
      <c r="K135" s="32" t="inlineStr">
        <is>
          <t>Invoiced total (0 accts)</t>
        </is>
      </c>
      <c r="L135" s="33" t="n">
        <v>3652.16</v>
      </c>
      <c r="M135" s="33" t="n">
        <v>3616.87</v>
      </c>
      <c r="N135" s="33" t="n">
        <v>2238.83</v>
      </c>
      <c r="O135" s="33" t="n">
        <v>2407.71</v>
      </c>
      <c r="P135" s="33" t="n">
        <v>2238.51</v>
      </c>
      <c r="Q135" s="33" t="n">
        <v>2238.8</v>
      </c>
      <c r="R135" s="15">
        <f>IFERROR(AVERAGE(L135:Q135),"")</f>
        <v/>
      </c>
      <c r="S135" s="15">
        <f>IFERROR(SUM(L135:Q135),"")</f>
        <v/>
      </c>
      <c r="T135" s="15">
        <f>IFERROR(R135/D135,"")</f>
        <v/>
      </c>
      <c r="U135" s="15">
        <f>IFERROR(R135/E135,"")</f>
        <v/>
      </c>
      <c r="V135" s="32" t="inlineStr">
        <is>
          <t>Med</t>
        </is>
      </c>
      <c r="W135" s="32" t="inlineStr">
        <is>
          <t>1 account(s) not yet tagged house vs resident — see data/meter-class.review.csv; source: gl</t>
        </is>
      </c>
    </row>
    <row r="136">
      <c r="A136" s="43" t="inlineStr">
        <is>
          <t>Providence at Baytown</t>
        </is>
      </c>
      <c r="B136" s="43" t="inlineStr">
        <is>
          <t>Houston Metro</t>
        </is>
      </c>
      <c r="C136" s="43" t="inlineStr">
        <is>
          <t>Y</t>
        </is>
      </c>
      <c r="D136" s="31">
        <f>IFERROR(INDEX('Property List'!$B$6:$B$35,MATCH($A136,'Property List'!$A$6:$A$35,0)),"")</f>
        <v/>
      </c>
      <c r="E136" s="31">
        <f>IF(SUMIFS('1. Floor Plan &amp; Rent'!$K$6:$K$539,'1. Floor Plan &amp; Rent'!$A$6:$A$539,$A136,'1. Floor Plan &amp; Rent'!$D$6:$D$539,"&lt;&gt;Property Total")=0,"",SUMIFS('1. Floor Plan &amp; Rent'!$K$6:$K$539,'1. Floor Plan &amp; Rent'!$A$6:$A$539,$A136,'1. Floor Plan &amp; Rent'!$D$6:$D$539,"&lt;&gt;Property Total"))</f>
        <v/>
      </c>
      <c r="F136" s="43" t="inlineStr">
        <is>
          <t>Pest Control</t>
        </is>
      </c>
      <c r="G136" s="34" t="inlineStr">
        <is>
          <t>Y</t>
        </is>
      </c>
      <c r="H136" s="34" t="inlineStr">
        <is>
          <t>Y</t>
        </is>
      </c>
      <c r="I136" s="32" t="inlineStr">
        <is>
          <t>GATOR PEST SOLUTIONS, NEW KPMMKT, TEXAS BEST PEST SOLUTIONS, INC.</t>
        </is>
      </c>
      <c r="J136" s="32" t="inlineStr"/>
      <c r="K136" s="32" t="inlineStr">
        <is>
          <t>Flat monthly contract</t>
        </is>
      </c>
      <c r="L136" s="33" t="n">
        <v>331.25</v>
      </c>
      <c r="M136" s="33" t="n">
        <v>331.25</v>
      </c>
      <c r="N136" s="33" t="n">
        <v>331.25</v>
      </c>
      <c r="O136" s="33" t="n">
        <v>6331.25</v>
      </c>
      <c r="P136" s="33" t="n">
        <v>363.04</v>
      </c>
      <c r="Q136" s="33" t="n">
        <v>872.5</v>
      </c>
      <c r="R136" s="15">
        <f>IFERROR(AVERAGE(L136:Q136),"")</f>
        <v/>
      </c>
      <c r="S136" s="15">
        <f>IFERROR(SUM(L136:Q136),"")</f>
        <v/>
      </c>
      <c r="T136" s="15">
        <f>IFERROR(R136/D136,"")</f>
        <v/>
      </c>
      <c r="U136" s="15">
        <f>IFERROR(R136/E136,"")</f>
        <v/>
      </c>
      <c r="V136" s="32" t="inlineStr">
        <is>
          <t>Med</t>
        </is>
      </c>
      <c r="W136" s="32" t="inlineStr">
        <is>
          <t>source: gl</t>
        </is>
      </c>
    </row>
    <row r="137">
      <c r="A137" s="43" t="inlineStr">
        <is>
          <t>Providence at Baytown</t>
        </is>
      </c>
      <c r="B137" s="43" t="inlineStr">
        <is>
          <t>Houston Metro</t>
        </is>
      </c>
      <c r="C137" s="43" t="inlineStr">
        <is>
          <t>Y</t>
        </is>
      </c>
      <c r="D137" s="31">
        <f>IFERROR(INDEX('Property List'!$B$6:$B$35,MATCH($A137,'Property List'!$A$6:$A$35,0)),"")</f>
        <v/>
      </c>
      <c r="E137" s="31">
        <f>IF(SUMIFS('1. Floor Plan &amp; Rent'!$K$6:$K$539,'1. Floor Plan &amp; Rent'!$A$6:$A$539,$A137,'1. Floor Plan &amp; Rent'!$D$6:$D$539,"&lt;&gt;Property Total")=0,"",SUMIFS('1. Floor Plan &amp; Rent'!$K$6:$K$539,'1. Floor Plan &amp; Rent'!$A$6:$A$539,$A137,'1. Floor Plan &amp; Rent'!$D$6:$D$539,"&lt;&gt;Property Total"))</f>
        <v/>
      </c>
      <c r="F137" s="43" t="inlineStr">
        <is>
          <t>Stormwater/Drainage Fee</t>
        </is>
      </c>
      <c r="G137" s="34" t="inlineStr">
        <is>
          <t>Y</t>
        </is>
      </c>
      <c r="H137" s="34" t="inlineStr">
        <is>
          <t>Partial</t>
        </is>
      </c>
      <c r="I137" s="32" t="inlineStr">
        <is>
          <t>City of Baytown</t>
        </is>
      </c>
      <c r="J137" s="32" t="inlineStr">
        <is>
          <t>107410052</t>
        </is>
      </c>
      <c r="K137" s="32" t="inlineStr">
        <is>
          <t>Fixed fee on water bill</t>
        </is>
      </c>
      <c r="L137" s="33" t="n">
        <v>800</v>
      </c>
      <c r="M137" s="33" t="n">
        <v>800</v>
      </c>
      <c r="N137" s="33" t="n">
        <v>800</v>
      </c>
      <c r="O137" s="33" t="n">
        <v>800</v>
      </c>
      <c r="P137" s="33" t="n">
        <v>800</v>
      </c>
      <c r="Q137" s="33" t="n"/>
      <c r="R137" s="15">
        <f>IFERROR(AVERAGE(L137:Q137),"")</f>
        <v/>
      </c>
      <c r="S137" s="15">
        <f>IFERROR(SUM(L137:Q137),"")</f>
        <v/>
      </c>
      <c r="T137" s="15">
        <f>IFERROR(R137/D137,"")</f>
        <v/>
      </c>
      <c r="U137" s="15">
        <f>IFERROR(R137/E137,"")</f>
        <v/>
      </c>
      <c r="V137" s="32" t="inlineStr">
        <is>
          <t>Med</t>
        </is>
      </c>
      <c r="W137" s="32" t="inlineStr">
        <is>
          <t>no invoice captured for Jul-26; source: ocr</t>
        </is>
      </c>
    </row>
    <row r="138">
      <c r="A138" s="43" t="inlineStr">
        <is>
          <t>Providence at Baytown</t>
        </is>
      </c>
      <c r="B138" s="43" t="inlineStr">
        <is>
          <t>Houston Metro</t>
        </is>
      </c>
      <c r="C138" s="43" t="inlineStr">
        <is>
          <t>Y</t>
        </is>
      </c>
      <c r="D138" s="31">
        <f>IFERROR(INDEX('Property List'!$B$6:$B$35,MATCH($A138,'Property List'!$A$6:$A$35,0)),"")</f>
        <v/>
      </c>
      <c r="E138" s="31">
        <f>IF(SUMIFS('1. Floor Plan &amp; Rent'!$K$6:$K$539,'1. Floor Plan &amp; Rent'!$A$6:$A$539,$A138,'1. Floor Plan &amp; Rent'!$D$6:$D$539,"&lt;&gt;Property Total")=0,"",SUMIFS('1. Floor Plan &amp; Rent'!$K$6:$K$539,'1. Floor Plan &amp; Rent'!$A$6:$A$539,$A138,'1. Floor Plan &amp; Rent'!$D$6:$D$539,"&lt;&gt;Property Total"))</f>
        <v/>
      </c>
      <c r="F138" s="43" t="inlineStr">
        <is>
          <t>Cable/Internet (Bulk)</t>
        </is>
      </c>
      <c r="G138" s="34" t="inlineStr">
        <is>
          <t>Y</t>
        </is>
      </c>
      <c r="H138" s="34" t="inlineStr">
        <is>
          <t>Y</t>
        </is>
      </c>
      <c r="I138" s="32" t="inlineStr">
        <is>
          <t>APARTMENTS247.COM INC, NEW KPM, ZUMPER, INC.</t>
        </is>
      </c>
      <c r="J138" s="32" t="inlineStr"/>
      <c r="K138" s="32" t="inlineStr">
        <is>
          <t>Flat monthly contract</t>
        </is>
      </c>
      <c r="L138" s="33" t="n">
        <v>710</v>
      </c>
      <c r="M138" s="33" t="n">
        <v>710</v>
      </c>
      <c r="N138" s="33" t="n">
        <v>710</v>
      </c>
      <c r="O138" s="33" t="n">
        <v>1302.86</v>
      </c>
      <c r="P138" s="33" t="n">
        <v>1110</v>
      </c>
      <c r="Q138" s="33" t="n">
        <v>710</v>
      </c>
      <c r="R138" s="15">
        <f>IFERROR(AVERAGE(L138:Q138),"")</f>
        <v/>
      </c>
      <c r="S138" s="15">
        <f>IFERROR(SUM(L138:Q138),"")</f>
        <v/>
      </c>
      <c r="T138" s="15">
        <f>IFERROR(R138/D138,"")</f>
        <v/>
      </c>
      <c r="U138" s="15">
        <f>IFERROR(R138/E138,"")</f>
        <v/>
      </c>
      <c r="V138" s="32" t="inlineStr">
        <is>
          <t>Med</t>
        </is>
      </c>
      <c r="W138" s="32" t="inlineStr">
        <is>
          <t>source: gl</t>
        </is>
      </c>
    </row>
    <row r="139">
      <c r="A139" s="43" t="inlineStr">
        <is>
          <t>Providence at Baytown</t>
        </is>
      </c>
      <c r="B139" s="43" t="inlineStr">
        <is>
          <t>Houston Metro</t>
        </is>
      </c>
      <c r="C139" s="43" t="inlineStr">
        <is>
          <t>Y</t>
        </is>
      </c>
      <c r="D139" s="31">
        <f>IFERROR(INDEX('Property List'!$B$6:$B$35,MATCH($A139,'Property List'!$A$6:$A$35,0)),"")</f>
        <v/>
      </c>
      <c r="E139" s="31">
        <f>IF(SUMIFS('1. Floor Plan &amp; Rent'!$K$6:$K$539,'1. Floor Plan &amp; Rent'!$A$6:$A$539,$A139,'1. Floor Plan &amp; Rent'!$D$6:$D$539,"&lt;&gt;Property Total")=0,"",SUMIFS('1. Floor Plan &amp; Rent'!$K$6:$K$539,'1. Floor Plan &amp; Rent'!$A$6:$A$539,$A139,'1. Floor Plan &amp; Rent'!$D$6:$D$539,"&lt;&gt;Property Total"))</f>
        <v/>
      </c>
      <c r="F139" s="43" t="inlineStr">
        <is>
          <t>Utility Billing Admin Fee</t>
        </is>
      </c>
      <c r="G139" s="34" t="inlineStr">
        <is>
          <t>Y</t>
        </is>
      </c>
      <c r="H139" s="34" t="inlineStr"/>
      <c r="I139" s="32" t="inlineStr"/>
      <c r="J139" s="32" t="inlineStr"/>
      <c r="K139" s="32" t="inlineStr"/>
      <c r="L139" s="33" t="n"/>
      <c r="M139" s="33" t="n"/>
      <c r="N139" s="33" t="n"/>
      <c r="O139" s="33" t="n"/>
      <c r="P139" s="33" t="n"/>
      <c r="Q139" s="33" t="n"/>
      <c r="R139" s="15">
        <f>IFERROR(AVERAGE(L139:Q139),"")</f>
        <v/>
      </c>
      <c r="S139" s="15">
        <f>IFERROR(SUM(L139:Q139),"")</f>
        <v/>
      </c>
      <c r="T139" s="15">
        <f>IFERROR(R139/D139,"")</f>
        <v/>
      </c>
      <c r="U139" s="15">
        <f>IFERROR(R139/E139,"")</f>
        <v/>
      </c>
      <c r="V139" s="32" t="inlineStr"/>
      <c r="W139" s="32" t="inlineStr">
        <is>
          <t>no bills or GL lines in the window</t>
        </is>
      </c>
    </row>
    <row r="140">
      <c r="A140" s="43" t="inlineStr">
        <is>
          <t>Providence at Baytown</t>
        </is>
      </c>
      <c r="B140" s="43" t="inlineStr">
        <is>
          <t>Houston Metro</t>
        </is>
      </c>
      <c r="C140" s="43" t="inlineStr">
        <is>
          <t>Y</t>
        </is>
      </c>
      <c r="D140" s="31">
        <f>IFERROR(INDEX('Property List'!$B$6:$B$35,MATCH($A140,'Property List'!$A$6:$A$35,0)),"")</f>
        <v/>
      </c>
      <c r="E140" s="31">
        <f>IF(SUMIFS('1. Floor Plan &amp; Rent'!$K$6:$K$539,'1. Floor Plan &amp; Rent'!$A$6:$A$539,$A140,'1. Floor Plan &amp; Rent'!$D$6:$D$539,"&lt;&gt;Property Total")=0,"",SUMIFS('1. Floor Plan &amp; Rent'!$K$6:$K$539,'1. Floor Plan &amp; Rent'!$A$6:$A$539,$A140,'1. Floor Plan &amp; Rent'!$D$6:$D$539,"&lt;&gt;Property Total"))</f>
        <v/>
      </c>
      <c r="F140" s="43" t="inlineStr">
        <is>
          <t>Other</t>
        </is>
      </c>
      <c r="G140" s="34" t="inlineStr">
        <is>
          <t>Y</t>
        </is>
      </c>
      <c r="H140" s="34" t="inlineStr"/>
      <c r="I140" s="32" t="inlineStr"/>
      <c r="J140" s="32" t="inlineStr"/>
      <c r="K140" s="32" t="inlineStr"/>
      <c r="L140" s="33" t="n"/>
      <c r="M140" s="33" t="n"/>
      <c r="N140" s="33" t="n"/>
      <c r="O140" s="33" t="n"/>
      <c r="P140" s="33" t="n"/>
      <c r="Q140" s="33" t="n"/>
      <c r="R140" s="15">
        <f>IFERROR(AVERAGE(L140:Q140),"")</f>
        <v/>
      </c>
      <c r="S140" s="15">
        <f>IFERROR(SUM(L140:Q140),"")</f>
        <v/>
      </c>
      <c r="T140" s="15">
        <f>IFERROR(R140/D140,"")</f>
        <v/>
      </c>
      <c r="U140" s="15">
        <f>IFERROR(R140/E140,"")</f>
        <v/>
      </c>
      <c r="V140" s="32" t="inlineStr"/>
      <c r="W140" s="32" t="inlineStr">
        <is>
          <t>no bills or GL lines in the window</t>
        </is>
      </c>
    </row>
    <row r="141">
      <c r="A141" s="43" t="inlineStr">
        <is>
          <t>Boat House</t>
        </is>
      </c>
      <c r="B141" s="43" t="inlineStr">
        <is>
          <t>Jacksonville, FL</t>
        </is>
      </c>
      <c r="C141" s="43" t="inlineStr">
        <is>
          <t>N</t>
        </is>
      </c>
      <c r="D141" s="31">
        <f>IFERROR(INDEX('Property List'!$B$6:$B$35,MATCH($A141,'Property List'!$A$6:$A$35,0)),"")</f>
        <v/>
      </c>
      <c r="E141" s="31">
        <f>IF(SUMIFS('1. Floor Plan &amp; Rent'!$K$6:$K$539,'1. Floor Plan &amp; Rent'!$A$6:$A$539,$A141,'1. Floor Plan &amp; Rent'!$D$6:$D$539,"&lt;&gt;Property Total")=0,"",SUMIFS('1. Floor Plan &amp; Rent'!$K$6:$K$539,'1. Floor Plan &amp; Rent'!$A$6:$A$539,$A141,'1. Floor Plan &amp; Rent'!$D$6:$D$539,"&lt;&gt;Property Total"))</f>
        <v/>
      </c>
      <c r="F141" s="43" t="inlineStr">
        <is>
          <t>Water/Sewer</t>
        </is>
      </c>
      <c r="G141" s="34" t="inlineStr">
        <is>
          <t>Y</t>
        </is>
      </c>
      <c r="H141" s="34" t="inlineStr">
        <is>
          <t>Y</t>
        </is>
      </c>
      <c r="I141" s="32" t="inlineStr">
        <is>
          <t>City of Baytown - 109210065 - BOA, City of Baytown - 221018667 - BOA, JEA</t>
        </is>
      </c>
      <c r="J141" s="32" t="inlineStr">
        <is>
          <t>8019618824</t>
        </is>
      </c>
      <c r="K141" s="32" t="inlineStr">
        <is>
          <t>Metered (1 acct)</t>
        </is>
      </c>
      <c r="L141" s="33" t="n">
        <v>23494.44</v>
      </c>
      <c r="M141" s="33" t="n">
        <v>17977.77</v>
      </c>
      <c r="N141" s="33" t="n">
        <v>16582.38</v>
      </c>
      <c r="O141" s="33" t="n">
        <v>15854.81</v>
      </c>
      <c r="P141" s="33" t="n">
        <v>15261.63</v>
      </c>
      <c r="Q141" s="33" t="n">
        <v>12147.8</v>
      </c>
      <c r="R141" s="15">
        <f>IFERROR(AVERAGE(L141:Q141),"")</f>
        <v/>
      </c>
      <c r="S141" s="15">
        <f>IFERROR(SUM(L141:Q141),"")</f>
        <v/>
      </c>
      <c r="T141" s="15">
        <f>IFERROR(R141/D141,"")</f>
        <v/>
      </c>
      <c r="U141" s="15">
        <f>IFERROR(R141/E141,"")</f>
        <v/>
      </c>
      <c r="V141" s="32" t="inlineStr">
        <is>
          <t>High</t>
        </is>
      </c>
      <c r="W141" s="32" t="inlineStr">
        <is>
          <t>GL and captured invoices disagree — 2026-03 GL $17,978 vs invoices $138,399; 2026-04 GL $16,582 vs invoices $55,284; 2026-05 GL $15,855 vs invoices $49,247; stormwater netted out — the GL books it inside Water/Sewer; source: gl/workbook</t>
        </is>
      </c>
    </row>
    <row r="142">
      <c r="A142" s="43" t="inlineStr">
        <is>
          <t>Boat House</t>
        </is>
      </c>
      <c r="B142" s="43" t="inlineStr">
        <is>
          <t>Jacksonville, FL</t>
        </is>
      </c>
      <c r="C142" s="43" t="inlineStr">
        <is>
          <t>N</t>
        </is>
      </c>
      <c r="D142" s="31">
        <f>IFERROR(INDEX('Property List'!$B$6:$B$35,MATCH($A142,'Property List'!$A$6:$A$35,0)),"")</f>
        <v/>
      </c>
      <c r="E142" s="31">
        <f>IF(SUMIFS('1. Floor Plan &amp; Rent'!$K$6:$K$539,'1. Floor Plan &amp; Rent'!$A$6:$A$539,$A142,'1. Floor Plan &amp; Rent'!$D$6:$D$539,"&lt;&gt;Property Total")=0,"",SUMIFS('1. Floor Plan &amp; Rent'!$K$6:$K$539,'1. Floor Plan &amp; Rent'!$A$6:$A$539,$A142,'1. Floor Plan &amp; Rent'!$D$6:$D$539,"&lt;&gt;Property Total"))</f>
        <v/>
      </c>
      <c r="F142" s="43" t="inlineStr">
        <is>
          <t>Trash &amp; Valet Waste</t>
        </is>
      </c>
      <c r="G142" s="34" t="inlineStr">
        <is>
          <t>Y</t>
        </is>
      </c>
      <c r="H142" s="34" t="inlineStr">
        <is>
          <t>Y</t>
        </is>
      </c>
      <c r="I142" s="32" t="inlineStr">
        <is>
          <t>GFL ENTERPRISES, INC.</t>
        </is>
      </c>
      <c r="J142" s="32" t="inlineStr"/>
      <c r="K142" s="32" t="inlineStr">
        <is>
          <t>Invoiced total (0 accts)</t>
        </is>
      </c>
      <c r="L142" s="33" t="n">
        <v>1634.35</v>
      </c>
      <c r="M142" s="33" t="n">
        <v>1634.35</v>
      </c>
      <c r="N142" s="33" t="n">
        <v>1634.35</v>
      </c>
      <c r="O142" s="33" t="n">
        <v>1634.35</v>
      </c>
      <c r="P142" s="33" t="n">
        <v>1634.35</v>
      </c>
      <c r="Q142" s="33" t="n">
        <v>1634.35</v>
      </c>
      <c r="R142" s="15">
        <f>IFERROR(AVERAGE(L142:Q142),"")</f>
        <v/>
      </c>
      <c r="S142" s="15">
        <f>IFERROR(SUM(L142:Q142),"")</f>
        <v/>
      </c>
      <c r="T142" s="15">
        <f>IFERROR(R142/D142,"")</f>
        <v/>
      </c>
      <c r="U142" s="15">
        <f>IFERROR(R142/E142,"")</f>
        <v/>
      </c>
      <c r="V142" s="32" t="inlineStr">
        <is>
          <t>Med</t>
        </is>
      </c>
      <c r="W142" s="32" t="inlineStr">
        <is>
          <t>source: gl</t>
        </is>
      </c>
    </row>
    <row r="143">
      <c r="A143" s="43" t="inlineStr">
        <is>
          <t>Boat House</t>
        </is>
      </c>
      <c r="B143" s="43" t="inlineStr">
        <is>
          <t>Jacksonville, FL</t>
        </is>
      </c>
      <c r="C143" s="43" t="inlineStr">
        <is>
          <t>N</t>
        </is>
      </c>
      <c r="D143" s="31">
        <f>IFERROR(INDEX('Property List'!$B$6:$B$35,MATCH($A143,'Property List'!$A$6:$A$35,0)),"")</f>
        <v/>
      </c>
      <c r="E143" s="31">
        <f>IF(SUMIFS('1. Floor Plan &amp; Rent'!$K$6:$K$539,'1. Floor Plan &amp; Rent'!$A$6:$A$539,$A143,'1. Floor Plan &amp; Rent'!$D$6:$D$539,"&lt;&gt;Property Total")=0,"",SUMIFS('1. Floor Plan &amp; Rent'!$K$6:$K$539,'1. Floor Plan &amp; Rent'!$A$6:$A$539,$A143,'1. Floor Plan &amp; Rent'!$D$6:$D$539,"&lt;&gt;Property Total"))</f>
        <v/>
      </c>
      <c r="F143" s="43" t="inlineStr">
        <is>
          <t>Common-Area Electric</t>
        </is>
      </c>
      <c r="G143" s="34" t="inlineStr">
        <is>
          <t>Y</t>
        </is>
      </c>
      <c r="H143" s="34" t="inlineStr">
        <is>
          <t>Partial</t>
        </is>
      </c>
      <c r="I143" s="32" t="inlineStr">
        <is>
          <t>Reliant Energy</t>
        </is>
      </c>
      <c r="J143" s="32" t="inlineStr"/>
      <c r="K143" s="32" t="inlineStr">
        <is>
          <t>Invoiced total (0 accts)</t>
        </is>
      </c>
      <c r="L143" s="33" t="n">
        <v>1624.57</v>
      </c>
      <c r="M143" s="33" t="n">
        <v>1415.79</v>
      </c>
      <c r="N143" s="33" t="n">
        <v>1334.25</v>
      </c>
      <c r="O143" s="33" t="n">
        <v>2235.34</v>
      </c>
      <c r="P143" s="33" t="n">
        <v>1320.79</v>
      </c>
      <c r="Q143" s="33" t="n">
        <v>2934.32</v>
      </c>
      <c r="R143" s="15">
        <f>IFERROR(AVERAGE(L143:Q143),"")</f>
        <v/>
      </c>
      <c r="S143" s="15">
        <f>IFERROR(SUM(L143:Q143),"")</f>
        <v/>
      </c>
      <c r="T143" s="15">
        <f>IFERROR(R143/D143,"")</f>
        <v/>
      </c>
      <c r="U143" s="15">
        <f>IFERROR(R143/E143,"")</f>
        <v/>
      </c>
      <c r="V143" s="32" t="inlineStr">
        <is>
          <t>Med</t>
        </is>
      </c>
      <c r="W143" s="32" t="inlineStr">
        <is>
          <t>1 account(s) not yet tagged house vs resident — see data/meter-class.review.csv; source: gl</t>
        </is>
      </c>
    </row>
    <row r="144">
      <c r="A144" s="43" t="inlineStr">
        <is>
          <t>Boat House</t>
        </is>
      </c>
      <c r="B144" s="43" t="inlineStr">
        <is>
          <t>Jacksonville, FL</t>
        </is>
      </c>
      <c r="C144" s="43" t="inlineStr">
        <is>
          <t>N</t>
        </is>
      </c>
      <c r="D144" s="31">
        <f>IFERROR(INDEX('Property List'!$B$6:$B$35,MATCH($A144,'Property List'!$A$6:$A$35,0)),"")</f>
        <v/>
      </c>
      <c r="E144" s="31">
        <f>IF(SUMIFS('1. Floor Plan &amp; Rent'!$K$6:$K$539,'1. Floor Plan &amp; Rent'!$A$6:$A$539,$A144,'1. Floor Plan &amp; Rent'!$D$6:$D$539,"&lt;&gt;Property Total")=0,"",SUMIFS('1. Floor Plan &amp; Rent'!$K$6:$K$539,'1. Floor Plan &amp; Rent'!$A$6:$A$539,$A144,'1. Floor Plan &amp; Rent'!$D$6:$D$539,"&lt;&gt;Property Total"))</f>
        <v/>
      </c>
      <c r="F144" s="43" t="inlineStr">
        <is>
          <t>Gas (Common/House)</t>
        </is>
      </c>
      <c r="G144" s="34" t="inlineStr">
        <is>
          <t>Y</t>
        </is>
      </c>
      <c r="H144" s="34" t="inlineStr">
        <is>
          <t>Y</t>
        </is>
      </c>
      <c r="I144" s="32" t="inlineStr">
        <is>
          <t>COKINOS ENERGY CORPORATION</t>
        </is>
      </c>
      <c r="J144" s="32" t="inlineStr"/>
      <c r="K144" s="32" t="inlineStr">
        <is>
          <t>Invoiced total (0 accts)</t>
        </is>
      </c>
      <c r="L144" s="33" t="n">
        <v>3592.87</v>
      </c>
      <c r="M144" s="33" t="n">
        <v>3768.71</v>
      </c>
      <c r="N144" s="33" t="n">
        <v>2195.39</v>
      </c>
      <c r="O144" s="33" t="n">
        <v>2196.87</v>
      </c>
      <c r="P144" s="33" t="n">
        <v>1912.18</v>
      </c>
      <c r="Q144" s="33" t="n">
        <v>2103.62</v>
      </c>
      <c r="R144" s="15">
        <f>IFERROR(AVERAGE(L144:Q144),"")</f>
        <v/>
      </c>
      <c r="S144" s="15">
        <f>IFERROR(SUM(L144:Q144),"")</f>
        <v/>
      </c>
      <c r="T144" s="15">
        <f>IFERROR(R144/D144,"")</f>
        <v/>
      </c>
      <c r="U144" s="15">
        <f>IFERROR(R144/E144,"")</f>
        <v/>
      </c>
      <c r="V144" s="32" t="inlineStr">
        <is>
          <t>Med</t>
        </is>
      </c>
      <c r="W144" s="32" t="inlineStr">
        <is>
          <t>source: gl</t>
        </is>
      </c>
    </row>
    <row r="145">
      <c r="A145" s="43" t="inlineStr">
        <is>
          <t>Boat House</t>
        </is>
      </c>
      <c r="B145" s="43" t="inlineStr">
        <is>
          <t>Jacksonville, FL</t>
        </is>
      </c>
      <c r="C145" s="43" t="inlineStr">
        <is>
          <t>N</t>
        </is>
      </c>
      <c r="D145" s="31">
        <f>IFERROR(INDEX('Property List'!$B$6:$B$35,MATCH($A145,'Property List'!$A$6:$A$35,0)),"")</f>
        <v/>
      </c>
      <c r="E145" s="31">
        <f>IF(SUMIFS('1. Floor Plan &amp; Rent'!$K$6:$K$539,'1. Floor Plan &amp; Rent'!$A$6:$A$539,$A145,'1. Floor Plan &amp; Rent'!$D$6:$D$539,"&lt;&gt;Property Total")=0,"",SUMIFS('1. Floor Plan &amp; Rent'!$K$6:$K$539,'1. Floor Plan &amp; Rent'!$A$6:$A$539,$A145,'1. Floor Plan &amp; Rent'!$D$6:$D$539,"&lt;&gt;Property Total"))</f>
        <v/>
      </c>
      <c r="F145" s="43" t="inlineStr">
        <is>
          <t>Pest Control</t>
        </is>
      </c>
      <c r="G145" s="34" t="inlineStr">
        <is>
          <t>Y</t>
        </is>
      </c>
      <c r="H145" s="34" t="inlineStr">
        <is>
          <t>Y</t>
        </is>
      </c>
      <c r="I145" s="32" t="inlineStr">
        <is>
          <t>ECOTEAM LLC, GATOR PEST SOLUTIONS</t>
        </is>
      </c>
      <c r="J145" s="32" t="inlineStr"/>
      <c r="K145" s="32" t="inlineStr">
        <is>
          <t>Flat monthly contract</t>
        </is>
      </c>
      <c r="L145" s="33" t="n">
        <v>83.38</v>
      </c>
      <c r="M145" s="33" t="n">
        <v>202.45</v>
      </c>
      <c r="N145" s="33" t="n">
        <v>202.45</v>
      </c>
      <c r="O145" s="33" t="n">
        <v>1367.22</v>
      </c>
      <c r="P145" s="33" t="n">
        <v>375.65</v>
      </c>
      <c r="Q145" s="33" t="n">
        <v>202.45</v>
      </c>
      <c r="R145" s="15">
        <f>IFERROR(AVERAGE(L145:Q145),"")</f>
        <v/>
      </c>
      <c r="S145" s="15">
        <f>IFERROR(SUM(L145:Q145),"")</f>
        <v/>
      </c>
      <c r="T145" s="15">
        <f>IFERROR(R145/D145,"")</f>
        <v/>
      </c>
      <c r="U145" s="15">
        <f>IFERROR(R145/E145,"")</f>
        <v/>
      </c>
      <c r="V145" s="32" t="inlineStr">
        <is>
          <t>Med</t>
        </is>
      </c>
      <c r="W145" s="32" t="inlineStr">
        <is>
          <t>source: gl</t>
        </is>
      </c>
    </row>
    <row r="146">
      <c r="A146" s="43" t="inlineStr">
        <is>
          <t>Boat House</t>
        </is>
      </c>
      <c r="B146" s="43" t="inlineStr">
        <is>
          <t>Jacksonville, FL</t>
        </is>
      </c>
      <c r="C146" s="43" t="inlineStr">
        <is>
          <t>N</t>
        </is>
      </c>
      <c r="D146" s="31">
        <f>IFERROR(INDEX('Property List'!$B$6:$B$35,MATCH($A146,'Property List'!$A$6:$A$35,0)),"")</f>
        <v/>
      </c>
      <c r="E146" s="31">
        <f>IF(SUMIFS('1. Floor Plan &amp; Rent'!$K$6:$K$539,'1. Floor Plan &amp; Rent'!$A$6:$A$539,$A146,'1. Floor Plan &amp; Rent'!$D$6:$D$539,"&lt;&gt;Property Total")=0,"",SUMIFS('1. Floor Plan &amp; Rent'!$K$6:$K$539,'1. Floor Plan &amp; Rent'!$A$6:$A$539,$A146,'1. Floor Plan &amp; Rent'!$D$6:$D$539,"&lt;&gt;Property Total"))</f>
        <v/>
      </c>
      <c r="F146" s="43" t="inlineStr">
        <is>
          <t>Stormwater/Drainage Fee</t>
        </is>
      </c>
      <c r="G146" s="34" t="inlineStr">
        <is>
          <t>Y</t>
        </is>
      </c>
      <c r="H146" s="34" t="inlineStr"/>
      <c r="I146" s="32" t="inlineStr"/>
      <c r="J146" s="32" t="inlineStr"/>
      <c r="K146" s="32" t="inlineStr"/>
      <c r="L146" s="33" t="n"/>
      <c r="M146" s="33" t="n"/>
      <c r="N146" s="33" t="n"/>
      <c r="O146" s="33" t="n"/>
      <c r="P146" s="33" t="n"/>
      <c r="Q146" s="33" t="n"/>
      <c r="R146" s="15">
        <f>IFERROR(AVERAGE(L146:Q146),"")</f>
        <v/>
      </c>
      <c r="S146" s="15">
        <f>IFERROR(SUM(L146:Q146),"")</f>
        <v/>
      </c>
      <c r="T146" s="15">
        <f>IFERROR(R146/D146,"")</f>
        <v/>
      </c>
      <c r="U146" s="15">
        <f>IFERROR(R146/E146,"")</f>
        <v/>
      </c>
      <c r="V146" s="32" t="inlineStr"/>
      <c r="W146" s="32" t="inlineStr">
        <is>
          <t>no bills or GL lines in the window</t>
        </is>
      </c>
    </row>
    <row r="147">
      <c r="A147" s="43" t="inlineStr">
        <is>
          <t>Boat House</t>
        </is>
      </c>
      <c r="B147" s="43" t="inlineStr">
        <is>
          <t>Jacksonville, FL</t>
        </is>
      </c>
      <c r="C147" s="43" t="inlineStr">
        <is>
          <t>N</t>
        </is>
      </c>
      <c r="D147" s="31">
        <f>IFERROR(INDEX('Property List'!$B$6:$B$35,MATCH($A147,'Property List'!$A$6:$A$35,0)),"")</f>
        <v/>
      </c>
      <c r="E147" s="31">
        <f>IF(SUMIFS('1. Floor Plan &amp; Rent'!$K$6:$K$539,'1. Floor Plan &amp; Rent'!$A$6:$A$539,$A147,'1. Floor Plan &amp; Rent'!$D$6:$D$539,"&lt;&gt;Property Total")=0,"",SUMIFS('1. Floor Plan &amp; Rent'!$K$6:$K$539,'1. Floor Plan &amp; Rent'!$A$6:$A$539,$A147,'1. Floor Plan &amp; Rent'!$D$6:$D$539,"&lt;&gt;Property Total"))</f>
        <v/>
      </c>
      <c r="F147" s="43" t="inlineStr">
        <is>
          <t>Cable/Internet (Bulk)</t>
        </is>
      </c>
      <c r="G147" s="34" t="inlineStr">
        <is>
          <t>Y</t>
        </is>
      </c>
      <c r="H147" s="34" t="inlineStr">
        <is>
          <t>Y</t>
        </is>
      </c>
      <c r="I147" s="32" t="inlineStr">
        <is>
          <t>APARTMENTS247.COM INC, NEW KPM, ZUMPER, INC.</t>
        </is>
      </c>
      <c r="J147" s="32" t="inlineStr"/>
      <c r="K147" s="32" t="inlineStr">
        <is>
          <t>Flat monthly contract</t>
        </is>
      </c>
      <c r="L147" s="33" t="n">
        <v>1020</v>
      </c>
      <c r="M147" s="33" t="n">
        <v>710</v>
      </c>
      <c r="N147" s="33" t="n">
        <v>710</v>
      </c>
      <c r="O147" s="33" t="n">
        <v>710</v>
      </c>
      <c r="P147" s="33" t="n">
        <v>910</v>
      </c>
      <c r="Q147" s="33" t="n">
        <v>710</v>
      </c>
      <c r="R147" s="15">
        <f>IFERROR(AVERAGE(L147:Q147),"")</f>
        <v/>
      </c>
      <c r="S147" s="15">
        <f>IFERROR(SUM(L147:Q147),"")</f>
        <v/>
      </c>
      <c r="T147" s="15">
        <f>IFERROR(R147/D147,"")</f>
        <v/>
      </c>
      <c r="U147" s="15">
        <f>IFERROR(R147/E147,"")</f>
        <v/>
      </c>
      <c r="V147" s="32" t="inlineStr">
        <is>
          <t>Med</t>
        </is>
      </c>
      <c r="W147" s="32" t="inlineStr">
        <is>
          <t>source: gl</t>
        </is>
      </c>
    </row>
    <row r="148">
      <c r="A148" s="43" t="inlineStr">
        <is>
          <t>Boat House</t>
        </is>
      </c>
      <c r="B148" s="43" t="inlineStr">
        <is>
          <t>Jacksonville, FL</t>
        </is>
      </c>
      <c r="C148" s="43" t="inlineStr">
        <is>
          <t>N</t>
        </is>
      </c>
      <c r="D148" s="31">
        <f>IFERROR(INDEX('Property List'!$B$6:$B$35,MATCH($A148,'Property List'!$A$6:$A$35,0)),"")</f>
        <v/>
      </c>
      <c r="E148" s="31">
        <f>IF(SUMIFS('1. Floor Plan &amp; Rent'!$K$6:$K$539,'1. Floor Plan &amp; Rent'!$A$6:$A$539,$A148,'1. Floor Plan &amp; Rent'!$D$6:$D$539,"&lt;&gt;Property Total")=0,"",SUMIFS('1. Floor Plan &amp; Rent'!$K$6:$K$539,'1. Floor Plan &amp; Rent'!$A$6:$A$539,$A148,'1. Floor Plan &amp; Rent'!$D$6:$D$539,"&lt;&gt;Property Total"))</f>
        <v/>
      </c>
      <c r="F148" s="43" t="inlineStr">
        <is>
          <t>Utility Billing Admin Fee</t>
        </is>
      </c>
      <c r="G148" s="34" t="inlineStr">
        <is>
          <t>Y</t>
        </is>
      </c>
      <c r="H148" s="34" t="inlineStr"/>
      <c r="I148" s="32" t="inlineStr"/>
      <c r="J148" s="32" t="inlineStr"/>
      <c r="K148" s="32" t="inlineStr"/>
      <c r="L148" s="33" t="n"/>
      <c r="M148" s="33" t="n"/>
      <c r="N148" s="33" t="n"/>
      <c r="O148" s="33" t="n"/>
      <c r="P148" s="33" t="n"/>
      <c r="Q148" s="33" t="n"/>
      <c r="R148" s="15">
        <f>IFERROR(AVERAGE(L148:Q148),"")</f>
        <v/>
      </c>
      <c r="S148" s="15">
        <f>IFERROR(SUM(L148:Q148),"")</f>
        <v/>
      </c>
      <c r="T148" s="15">
        <f>IFERROR(R148/D148,"")</f>
        <v/>
      </c>
      <c r="U148" s="15">
        <f>IFERROR(R148/E148,"")</f>
        <v/>
      </c>
      <c r="V148" s="32" t="inlineStr"/>
      <c r="W148" s="32" t="inlineStr">
        <is>
          <t>no bills or GL lines in the window</t>
        </is>
      </c>
    </row>
    <row r="149">
      <c r="A149" s="43" t="inlineStr">
        <is>
          <t>Boat House</t>
        </is>
      </c>
      <c r="B149" s="43" t="inlineStr">
        <is>
          <t>Jacksonville, FL</t>
        </is>
      </c>
      <c r="C149" s="43" t="inlineStr">
        <is>
          <t>N</t>
        </is>
      </c>
      <c r="D149" s="31">
        <f>IFERROR(INDEX('Property List'!$B$6:$B$35,MATCH($A149,'Property List'!$A$6:$A$35,0)),"")</f>
        <v/>
      </c>
      <c r="E149" s="31">
        <f>IF(SUMIFS('1. Floor Plan &amp; Rent'!$K$6:$K$539,'1. Floor Plan &amp; Rent'!$A$6:$A$539,$A149,'1. Floor Plan &amp; Rent'!$D$6:$D$539,"&lt;&gt;Property Total")=0,"",SUMIFS('1. Floor Plan &amp; Rent'!$K$6:$K$539,'1. Floor Plan &amp; Rent'!$A$6:$A$539,$A149,'1. Floor Plan &amp; Rent'!$D$6:$D$539,"&lt;&gt;Property Total"))</f>
        <v/>
      </c>
      <c r="F149" s="43" t="inlineStr">
        <is>
          <t>Other</t>
        </is>
      </c>
      <c r="G149" s="34" t="inlineStr">
        <is>
          <t>Y</t>
        </is>
      </c>
      <c r="H149" s="34" t="inlineStr"/>
      <c r="I149" s="32" t="inlineStr"/>
      <c r="J149" s="32" t="inlineStr"/>
      <c r="K149" s="32" t="inlineStr"/>
      <c r="L149" s="33" t="n"/>
      <c r="M149" s="33" t="n"/>
      <c r="N149" s="33" t="n"/>
      <c r="O149" s="33" t="n"/>
      <c r="P149" s="33" t="n"/>
      <c r="Q149" s="33" t="n"/>
      <c r="R149" s="15">
        <f>IFERROR(AVERAGE(L149:Q149),"")</f>
        <v/>
      </c>
      <c r="S149" s="15">
        <f>IFERROR(SUM(L149:Q149),"")</f>
        <v/>
      </c>
      <c r="T149" s="15">
        <f>IFERROR(R149/D149,"")</f>
        <v/>
      </c>
      <c r="U149" s="15">
        <f>IFERROR(R149/E149,"")</f>
        <v/>
      </c>
      <c r="V149" s="32" t="inlineStr"/>
      <c r="W149" s="32" t="inlineStr">
        <is>
          <t>no bills or GL lines in the window</t>
        </is>
      </c>
    </row>
    <row r="150">
      <c r="A150" s="43" t="inlineStr">
        <is>
          <t>Catalina</t>
        </is>
      </c>
      <c r="B150" s="43" t="inlineStr">
        <is>
          <t>Jacksonville, FL</t>
        </is>
      </c>
      <c r="C150" s="43" t="inlineStr">
        <is>
          <t>N</t>
        </is>
      </c>
      <c r="D150" s="31">
        <f>IFERROR(INDEX('Property List'!$B$6:$B$35,MATCH($A150,'Property List'!$A$6:$A$35,0)),"")</f>
        <v/>
      </c>
      <c r="E150" s="31">
        <f>IF(SUMIFS('1. Floor Plan &amp; Rent'!$K$6:$K$539,'1. Floor Plan &amp; Rent'!$A$6:$A$539,$A150,'1. Floor Plan &amp; Rent'!$D$6:$D$539,"&lt;&gt;Property Total")=0,"",SUMIFS('1. Floor Plan &amp; Rent'!$K$6:$K$539,'1. Floor Plan &amp; Rent'!$A$6:$A$539,$A150,'1. Floor Plan &amp; Rent'!$D$6:$D$539,"&lt;&gt;Property Total"))</f>
        <v/>
      </c>
      <c r="F150" s="43" t="inlineStr">
        <is>
          <t>Water/Sewer</t>
        </is>
      </c>
      <c r="G150" s="34" t="inlineStr">
        <is>
          <t>Y</t>
        </is>
      </c>
      <c r="H150" s="34" t="inlineStr">
        <is>
          <t>Y</t>
        </is>
      </c>
      <c r="I150" s="32" t="inlineStr">
        <is>
          <t>JEA</t>
        </is>
      </c>
      <c r="J150" s="32" t="inlineStr">
        <is>
          <t>1370440361</t>
        </is>
      </c>
      <c r="K150" s="32" t="inlineStr">
        <is>
          <t>Metered (1 acct)</t>
        </is>
      </c>
      <c r="L150" s="33" t="n">
        <v>5094.97</v>
      </c>
      <c r="M150" s="33" t="n">
        <v>7523.72</v>
      </c>
      <c r="N150" s="33" t="n">
        <v>9241.110000000001</v>
      </c>
      <c r="O150" s="33" t="n">
        <v>9241.110000000001</v>
      </c>
      <c r="P150" s="33" t="n">
        <v>9499.1</v>
      </c>
      <c r="Q150" s="33" t="n">
        <v>6295.83</v>
      </c>
      <c r="R150" s="15">
        <f>IFERROR(AVERAGE(L150:Q150),"")</f>
        <v/>
      </c>
      <c r="S150" s="15">
        <f>IFERROR(SUM(L150:Q150),"")</f>
        <v/>
      </c>
      <c r="T150" s="15">
        <f>IFERROR(R150/D150,"")</f>
        <v/>
      </c>
      <c r="U150" s="15">
        <f>IFERROR(R150/E150,"")</f>
        <v/>
      </c>
      <c r="V150" s="32" t="inlineStr">
        <is>
          <t>High</t>
        </is>
      </c>
      <c r="W150" s="32" t="inlineStr">
        <is>
          <t>GL and captured invoices disagree — 2026-02 GL $5,095 vs invoices $6,265; 2026-04 GL $9,241 vs invoices $9,596; 2026-05 GL $9,241 vs invoices $2,916; stormwater netted out — the GL books it inside Water/Sewer; source: gl/workbook</t>
        </is>
      </c>
    </row>
    <row r="151">
      <c r="A151" s="43" t="inlineStr">
        <is>
          <t>Catalina</t>
        </is>
      </c>
      <c r="B151" s="43" t="inlineStr">
        <is>
          <t>Jacksonville, FL</t>
        </is>
      </c>
      <c r="C151" s="43" t="inlineStr">
        <is>
          <t>N</t>
        </is>
      </c>
      <c r="D151" s="31">
        <f>IFERROR(INDEX('Property List'!$B$6:$B$35,MATCH($A151,'Property List'!$A$6:$A$35,0)),"")</f>
        <v/>
      </c>
      <c r="E151" s="31">
        <f>IF(SUMIFS('1. Floor Plan &amp; Rent'!$K$6:$K$539,'1. Floor Plan &amp; Rent'!$A$6:$A$539,$A151,'1. Floor Plan &amp; Rent'!$D$6:$D$539,"&lt;&gt;Property Total")=0,"",SUMIFS('1. Floor Plan &amp; Rent'!$K$6:$K$539,'1. Floor Plan &amp; Rent'!$A$6:$A$539,$A151,'1. Floor Plan &amp; Rent'!$D$6:$D$539,"&lt;&gt;Property Total"))</f>
        <v/>
      </c>
      <c r="F151" s="43" t="inlineStr">
        <is>
          <t>Trash &amp; Valet Waste</t>
        </is>
      </c>
      <c r="G151" s="34" t="inlineStr">
        <is>
          <t>Y</t>
        </is>
      </c>
      <c r="H151" s="34" t="inlineStr">
        <is>
          <t>Y</t>
        </is>
      </c>
      <c r="I151" s="32" t="inlineStr">
        <is>
          <t>GFL ENTERPRISES, INC., J&amp;M Painting Plus of Jax Inc.</t>
        </is>
      </c>
      <c r="J151" s="32" t="inlineStr"/>
      <c r="K151" s="32" t="inlineStr">
        <is>
          <t>Invoiced total (0 accts)</t>
        </is>
      </c>
      <c r="L151" s="33" t="n">
        <v>5150</v>
      </c>
      <c r="M151" s="33" t="n">
        <v>3261.08</v>
      </c>
      <c r="N151" s="33" t="n">
        <v>280.54</v>
      </c>
      <c r="O151" s="33" t="n">
        <v>1400</v>
      </c>
      <c r="P151" s="33" t="n">
        <v>6341.08</v>
      </c>
      <c r="Q151" s="33" t="n">
        <v>2779.86</v>
      </c>
      <c r="R151" s="15">
        <f>IFERROR(AVERAGE(L151:Q151),"")</f>
        <v/>
      </c>
      <c r="S151" s="15">
        <f>IFERROR(SUM(L151:Q151),"")</f>
        <v/>
      </c>
      <c r="T151" s="15">
        <f>IFERROR(R151/D151,"")</f>
        <v/>
      </c>
      <c r="U151" s="15">
        <f>IFERROR(R151/E151,"")</f>
        <v/>
      </c>
      <c r="V151" s="32" t="inlineStr">
        <is>
          <t>Med</t>
        </is>
      </c>
      <c r="W151" s="32" t="inlineStr">
        <is>
          <t>source: gl</t>
        </is>
      </c>
    </row>
    <row r="152">
      <c r="A152" s="43" t="inlineStr">
        <is>
          <t>Catalina</t>
        </is>
      </c>
      <c r="B152" s="43" t="inlineStr">
        <is>
          <t>Jacksonville, FL</t>
        </is>
      </c>
      <c r="C152" s="43" t="inlineStr">
        <is>
          <t>N</t>
        </is>
      </c>
      <c r="D152" s="31">
        <f>IFERROR(INDEX('Property List'!$B$6:$B$35,MATCH($A152,'Property List'!$A$6:$A$35,0)),"")</f>
        <v/>
      </c>
      <c r="E152" s="31">
        <f>IF(SUMIFS('1. Floor Plan &amp; Rent'!$K$6:$K$539,'1. Floor Plan &amp; Rent'!$A$6:$A$539,$A152,'1. Floor Plan &amp; Rent'!$D$6:$D$539,"&lt;&gt;Property Total")=0,"",SUMIFS('1. Floor Plan &amp; Rent'!$K$6:$K$539,'1. Floor Plan &amp; Rent'!$A$6:$A$539,$A152,'1. Floor Plan &amp; Rent'!$D$6:$D$539,"&lt;&gt;Property Total"))</f>
        <v/>
      </c>
      <c r="F152" s="43" t="inlineStr">
        <is>
          <t>Common-Area Electric</t>
        </is>
      </c>
      <c r="G152" s="34" t="inlineStr">
        <is>
          <t>Y</t>
        </is>
      </c>
      <c r="H152" s="34" t="inlineStr">
        <is>
          <t>Partial</t>
        </is>
      </c>
      <c r="I152" s="32" t="inlineStr">
        <is>
          <t>JEA</t>
        </is>
      </c>
      <c r="J152" s="32" t="inlineStr"/>
      <c r="K152" s="32" t="inlineStr">
        <is>
          <t>Invoiced total (0 accts)</t>
        </is>
      </c>
      <c r="L152" s="33" t="n">
        <v>8105.61</v>
      </c>
      <c r="M152" s="33" t="n">
        <v>9497.74</v>
      </c>
      <c r="N152" s="33" t="n">
        <v>9655.42</v>
      </c>
      <c r="O152" s="33" t="n">
        <v>9655.42</v>
      </c>
      <c r="P152" s="33" t="n">
        <v>3427.04</v>
      </c>
      <c r="Q152" s="33" t="n">
        <v>1091.92</v>
      </c>
      <c r="R152" s="15">
        <f>IFERROR(AVERAGE(L152:Q152),"")</f>
        <v/>
      </c>
      <c r="S152" s="15">
        <f>IFERROR(SUM(L152:Q152),"")</f>
        <v/>
      </c>
      <c r="T152" s="15">
        <f>IFERROR(R152/D152,"")</f>
        <v/>
      </c>
      <c r="U152" s="15">
        <f>IFERROR(R152/E152,"")</f>
        <v/>
      </c>
      <c r="V152" s="32" t="inlineStr">
        <is>
          <t>Med</t>
        </is>
      </c>
      <c r="W152" s="32" t="inlineStr">
        <is>
          <t>1 account(s) not yet tagged house vs resident — see data/meter-class.review.csv; source: gl</t>
        </is>
      </c>
    </row>
    <row r="153">
      <c r="A153" s="43" t="inlineStr">
        <is>
          <t>Catalina</t>
        </is>
      </c>
      <c r="B153" s="43" t="inlineStr">
        <is>
          <t>Jacksonville, FL</t>
        </is>
      </c>
      <c r="C153" s="43" t="inlineStr">
        <is>
          <t>N</t>
        </is>
      </c>
      <c r="D153" s="31">
        <f>IFERROR(INDEX('Property List'!$B$6:$B$35,MATCH($A153,'Property List'!$A$6:$A$35,0)),"")</f>
        <v/>
      </c>
      <c r="E153" s="31">
        <f>IF(SUMIFS('1. Floor Plan &amp; Rent'!$K$6:$K$539,'1. Floor Plan &amp; Rent'!$A$6:$A$539,$A153,'1. Floor Plan &amp; Rent'!$D$6:$D$539,"&lt;&gt;Property Total")=0,"",SUMIFS('1. Floor Plan &amp; Rent'!$K$6:$K$539,'1. Floor Plan &amp; Rent'!$A$6:$A$539,$A153,'1. Floor Plan &amp; Rent'!$D$6:$D$539,"&lt;&gt;Property Total"))</f>
        <v/>
      </c>
      <c r="F153" s="43" t="inlineStr">
        <is>
          <t>Gas (Common/House)</t>
        </is>
      </c>
      <c r="G153" s="34" t="inlineStr">
        <is>
          <t>Y</t>
        </is>
      </c>
      <c r="H153" s="34" t="inlineStr"/>
      <c r="I153" s="32" t="inlineStr"/>
      <c r="J153" s="32" t="inlineStr"/>
      <c r="K153" s="32" t="inlineStr"/>
      <c r="L153" s="33" t="n"/>
      <c r="M153" s="33" t="n"/>
      <c r="N153" s="33" t="n"/>
      <c r="O153" s="33" t="n"/>
      <c r="P153" s="33" t="n"/>
      <c r="Q153" s="33" t="n"/>
      <c r="R153" s="15">
        <f>IFERROR(AVERAGE(L153:Q153),"")</f>
        <v/>
      </c>
      <c r="S153" s="15">
        <f>IFERROR(SUM(L153:Q153),"")</f>
        <v/>
      </c>
      <c r="T153" s="15">
        <f>IFERROR(R153/D153,"")</f>
        <v/>
      </c>
      <c r="U153" s="15">
        <f>IFERROR(R153/E153,"")</f>
        <v/>
      </c>
      <c r="V153" s="32" t="inlineStr"/>
      <c r="W153" s="32" t="inlineStr">
        <is>
          <t>no house/common accounts — all metered load is resident-billed</t>
        </is>
      </c>
    </row>
    <row r="154">
      <c r="A154" s="43" t="inlineStr">
        <is>
          <t>Catalina</t>
        </is>
      </c>
      <c r="B154" s="43" t="inlineStr">
        <is>
          <t>Jacksonville, FL</t>
        </is>
      </c>
      <c r="C154" s="43" t="inlineStr">
        <is>
          <t>N</t>
        </is>
      </c>
      <c r="D154" s="31">
        <f>IFERROR(INDEX('Property List'!$B$6:$B$35,MATCH($A154,'Property List'!$A$6:$A$35,0)),"")</f>
        <v/>
      </c>
      <c r="E154" s="31">
        <f>IF(SUMIFS('1. Floor Plan &amp; Rent'!$K$6:$K$539,'1. Floor Plan &amp; Rent'!$A$6:$A$539,$A154,'1. Floor Plan &amp; Rent'!$D$6:$D$539,"&lt;&gt;Property Total")=0,"",SUMIFS('1. Floor Plan &amp; Rent'!$K$6:$K$539,'1. Floor Plan &amp; Rent'!$A$6:$A$539,$A154,'1. Floor Plan &amp; Rent'!$D$6:$D$539,"&lt;&gt;Property Total"))</f>
        <v/>
      </c>
      <c r="F154" s="43" t="inlineStr">
        <is>
          <t>Pest Control</t>
        </is>
      </c>
      <c r="G154" s="34" t="inlineStr">
        <is>
          <t>Y</t>
        </is>
      </c>
      <c r="H154" s="34" t="inlineStr">
        <is>
          <t>Partial</t>
        </is>
      </c>
      <c r="I154" s="32" t="inlineStr">
        <is>
          <t>Root Solutions Termite, Lawn &amp; Pest</t>
        </is>
      </c>
      <c r="J154" s="32" t="inlineStr"/>
      <c r="K154" s="32" t="inlineStr">
        <is>
          <t>Flat monthly contract</t>
        </is>
      </c>
      <c r="L154" s="33" t="n"/>
      <c r="M154" s="33" t="n"/>
      <c r="N154" s="33" t="n">
        <v>4024</v>
      </c>
      <c r="O154" s="33" t="n"/>
      <c r="P154" s="33" t="n"/>
      <c r="Q154" s="33" t="n"/>
      <c r="R154" s="15">
        <f>IFERROR(AVERAGE(L154:Q154),"")</f>
        <v/>
      </c>
      <c r="S154" s="15">
        <f>IFERROR(SUM(L154:Q154),"")</f>
        <v/>
      </c>
      <c r="T154" s="15">
        <f>IFERROR(R154/D154,"")</f>
        <v/>
      </c>
      <c r="U154" s="15">
        <f>IFERROR(R154/E154,"")</f>
        <v/>
      </c>
      <c r="V154" s="32" t="inlineStr">
        <is>
          <t>Med</t>
        </is>
      </c>
      <c r="W154" s="32" t="inlineStr">
        <is>
          <t>no invoice captured for Feb-26, Mar-26, May-26, Jun-26, Jul-26; source: gl</t>
        </is>
      </c>
    </row>
    <row r="155">
      <c r="A155" s="43" t="inlineStr">
        <is>
          <t>Catalina</t>
        </is>
      </c>
      <c r="B155" s="43" t="inlineStr">
        <is>
          <t>Jacksonville, FL</t>
        </is>
      </c>
      <c r="C155" s="43" t="inlineStr">
        <is>
          <t>N</t>
        </is>
      </c>
      <c r="D155" s="31">
        <f>IFERROR(INDEX('Property List'!$B$6:$B$35,MATCH($A155,'Property List'!$A$6:$A$35,0)),"")</f>
        <v/>
      </c>
      <c r="E155" s="31">
        <f>IF(SUMIFS('1. Floor Plan &amp; Rent'!$K$6:$K$539,'1. Floor Plan &amp; Rent'!$A$6:$A$539,$A155,'1. Floor Plan &amp; Rent'!$D$6:$D$539,"&lt;&gt;Property Total")=0,"",SUMIFS('1. Floor Plan &amp; Rent'!$K$6:$K$539,'1. Floor Plan &amp; Rent'!$A$6:$A$539,$A155,'1. Floor Plan &amp; Rent'!$D$6:$D$539,"&lt;&gt;Property Total"))</f>
        <v/>
      </c>
      <c r="F155" s="43" t="inlineStr">
        <is>
          <t>Stormwater/Drainage Fee</t>
        </is>
      </c>
      <c r="G155" s="34" t="inlineStr">
        <is>
          <t>Y</t>
        </is>
      </c>
      <c r="H155" s="34" t="inlineStr"/>
      <c r="I155" s="32" t="inlineStr"/>
      <c r="J155" s="32" t="inlineStr"/>
      <c r="K155" s="32" t="inlineStr"/>
      <c r="L155" s="33" t="n"/>
      <c r="M155" s="33" t="n"/>
      <c r="N155" s="33" t="n"/>
      <c r="O155" s="33" t="n"/>
      <c r="P155" s="33" t="n"/>
      <c r="Q155" s="33" t="n"/>
      <c r="R155" s="15">
        <f>IFERROR(AVERAGE(L155:Q155),"")</f>
        <v/>
      </c>
      <c r="S155" s="15">
        <f>IFERROR(SUM(L155:Q155),"")</f>
        <v/>
      </c>
      <c r="T155" s="15">
        <f>IFERROR(R155/D155,"")</f>
        <v/>
      </c>
      <c r="U155" s="15">
        <f>IFERROR(R155/E155,"")</f>
        <v/>
      </c>
      <c r="V155" s="32" t="inlineStr"/>
      <c r="W155" s="32" t="inlineStr">
        <is>
          <t>no bills or GL lines in the window</t>
        </is>
      </c>
    </row>
    <row r="156">
      <c r="A156" s="43" t="inlineStr">
        <is>
          <t>Catalina</t>
        </is>
      </c>
      <c r="B156" s="43" t="inlineStr">
        <is>
          <t>Jacksonville, FL</t>
        </is>
      </c>
      <c r="C156" s="43" t="inlineStr">
        <is>
          <t>N</t>
        </is>
      </c>
      <c r="D156" s="31">
        <f>IFERROR(INDEX('Property List'!$B$6:$B$35,MATCH($A156,'Property List'!$A$6:$A$35,0)),"")</f>
        <v/>
      </c>
      <c r="E156" s="31">
        <f>IF(SUMIFS('1. Floor Plan &amp; Rent'!$K$6:$K$539,'1. Floor Plan &amp; Rent'!$A$6:$A$539,$A156,'1. Floor Plan &amp; Rent'!$D$6:$D$539,"&lt;&gt;Property Total")=0,"",SUMIFS('1. Floor Plan &amp; Rent'!$K$6:$K$539,'1. Floor Plan &amp; Rent'!$A$6:$A$539,$A156,'1. Floor Plan &amp; Rent'!$D$6:$D$539,"&lt;&gt;Property Total"))</f>
        <v/>
      </c>
      <c r="F156" s="43" t="inlineStr">
        <is>
          <t>Cable/Internet (Bulk)</t>
        </is>
      </c>
      <c r="G156" s="34" t="inlineStr">
        <is>
          <t>Y</t>
        </is>
      </c>
      <c r="H156" s="34" t="inlineStr">
        <is>
          <t>Partial</t>
        </is>
      </c>
      <c r="I156" s="32" t="inlineStr">
        <is>
          <t>APARTMENTS247.COM INC, COMCAST, REALPAGE, INC, TPX COMMUNICATIONS</t>
        </is>
      </c>
      <c r="J156" s="32" t="inlineStr"/>
      <c r="K156" s="32" t="inlineStr">
        <is>
          <t>Flat monthly contract</t>
        </is>
      </c>
      <c r="L156" s="33" t="n"/>
      <c r="M156" s="33" t="n">
        <v>3100</v>
      </c>
      <c r="N156" s="33" t="n"/>
      <c r="O156" s="33" t="n">
        <v>5828.33</v>
      </c>
      <c r="P156" s="33" t="n"/>
      <c r="Q156" s="33" t="n">
        <v>546.28</v>
      </c>
      <c r="R156" s="15">
        <f>IFERROR(AVERAGE(L156:Q156),"")</f>
        <v/>
      </c>
      <c r="S156" s="15">
        <f>IFERROR(SUM(L156:Q156),"")</f>
        <v/>
      </c>
      <c r="T156" s="15">
        <f>IFERROR(R156/D156,"")</f>
        <v/>
      </c>
      <c r="U156" s="15">
        <f>IFERROR(R156/E156,"")</f>
        <v/>
      </c>
      <c r="V156" s="32" t="inlineStr">
        <is>
          <t>Med</t>
        </is>
      </c>
      <c r="W156" s="32" t="inlineStr">
        <is>
          <t>no invoice captured for Feb-26, Apr-26, Jun-26; source: gl</t>
        </is>
      </c>
    </row>
    <row r="157">
      <c r="A157" s="43" t="inlineStr">
        <is>
          <t>Catalina</t>
        </is>
      </c>
      <c r="B157" s="43" t="inlineStr">
        <is>
          <t>Jacksonville, FL</t>
        </is>
      </c>
      <c r="C157" s="43" t="inlineStr">
        <is>
          <t>N</t>
        </is>
      </c>
      <c r="D157" s="31">
        <f>IFERROR(INDEX('Property List'!$B$6:$B$35,MATCH($A157,'Property List'!$A$6:$A$35,0)),"")</f>
        <v/>
      </c>
      <c r="E157" s="31">
        <f>IF(SUMIFS('1. Floor Plan &amp; Rent'!$K$6:$K$539,'1. Floor Plan &amp; Rent'!$A$6:$A$539,$A157,'1. Floor Plan &amp; Rent'!$D$6:$D$539,"&lt;&gt;Property Total")=0,"",SUMIFS('1. Floor Plan &amp; Rent'!$K$6:$K$539,'1. Floor Plan &amp; Rent'!$A$6:$A$539,$A157,'1. Floor Plan &amp; Rent'!$D$6:$D$539,"&lt;&gt;Property Total"))</f>
        <v/>
      </c>
      <c r="F157" s="43" t="inlineStr">
        <is>
          <t>Utility Billing Admin Fee</t>
        </is>
      </c>
      <c r="G157" s="34" t="inlineStr">
        <is>
          <t>Y</t>
        </is>
      </c>
      <c r="H157" s="34" t="inlineStr"/>
      <c r="I157" s="32" t="inlineStr"/>
      <c r="J157" s="32" t="inlineStr"/>
      <c r="K157" s="32" t="inlineStr"/>
      <c r="L157" s="33" t="n"/>
      <c r="M157" s="33" t="n"/>
      <c r="N157" s="33" t="n"/>
      <c r="O157" s="33" t="n"/>
      <c r="P157" s="33" t="n"/>
      <c r="Q157" s="33" t="n"/>
      <c r="R157" s="15">
        <f>IFERROR(AVERAGE(L157:Q157),"")</f>
        <v/>
      </c>
      <c r="S157" s="15">
        <f>IFERROR(SUM(L157:Q157),"")</f>
        <v/>
      </c>
      <c r="T157" s="15">
        <f>IFERROR(R157/D157,"")</f>
        <v/>
      </c>
      <c r="U157" s="15">
        <f>IFERROR(R157/E157,"")</f>
        <v/>
      </c>
      <c r="V157" s="32" t="inlineStr"/>
      <c r="W157" s="32" t="inlineStr">
        <is>
          <t>no bills or GL lines in the window</t>
        </is>
      </c>
    </row>
    <row r="158">
      <c r="A158" s="43" t="inlineStr">
        <is>
          <t>Catalina</t>
        </is>
      </c>
      <c r="B158" s="43" t="inlineStr">
        <is>
          <t>Jacksonville, FL</t>
        </is>
      </c>
      <c r="C158" s="43" t="inlineStr">
        <is>
          <t>N</t>
        </is>
      </c>
      <c r="D158" s="31">
        <f>IFERROR(INDEX('Property List'!$B$6:$B$35,MATCH($A158,'Property List'!$A$6:$A$35,0)),"")</f>
        <v/>
      </c>
      <c r="E158" s="31">
        <f>IF(SUMIFS('1. Floor Plan &amp; Rent'!$K$6:$K$539,'1. Floor Plan &amp; Rent'!$A$6:$A$539,$A158,'1. Floor Plan &amp; Rent'!$D$6:$D$539,"&lt;&gt;Property Total")=0,"",SUMIFS('1. Floor Plan &amp; Rent'!$K$6:$K$539,'1. Floor Plan &amp; Rent'!$A$6:$A$539,$A158,'1. Floor Plan &amp; Rent'!$D$6:$D$539,"&lt;&gt;Property Total"))</f>
        <v/>
      </c>
      <c r="F158" s="43" t="inlineStr">
        <is>
          <t>Other</t>
        </is>
      </c>
      <c r="G158" s="34" t="inlineStr">
        <is>
          <t>Y</t>
        </is>
      </c>
      <c r="H158" s="34" t="inlineStr"/>
      <c r="I158" s="32" t="inlineStr"/>
      <c r="J158" s="32" t="inlineStr"/>
      <c r="K158" s="32" t="inlineStr"/>
      <c r="L158" s="33" t="n"/>
      <c r="M158" s="33" t="n"/>
      <c r="N158" s="33" t="n"/>
      <c r="O158" s="33" t="n"/>
      <c r="P158" s="33" t="n"/>
      <c r="Q158" s="33" t="n"/>
      <c r="R158" s="15">
        <f>IFERROR(AVERAGE(L158:Q158),"")</f>
        <v/>
      </c>
      <c r="S158" s="15">
        <f>IFERROR(SUM(L158:Q158),"")</f>
        <v/>
      </c>
      <c r="T158" s="15">
        <f>IFERROR(R158/D158,"")</f>
        <v/>
      </c>
      <c r="U158" s="15">
        <f>IFERROR(R158/E158,"")</f>
        <v/>
      </c>
      <c r="V158" s="32" t="inlineStr"/>
      <c r="W158" s="32" t="inlineStr">
        <is>
          <t>no bills or GL lines in the window</t>
        </is>
      </c>
    </row>
    <row r="159">
      <c r="A159" s="43" t="inlineStr">
        <is>
          <t>La Palma</t>
        </is>
      </c>
      <c r="B159" s="43" t="inlineStr">
        <is>
          <t>Jacksonville, FL</t>
        </is>
      </c>
      <c r="C159" s="43" t="inlineStr">
        <is>
          <t>N</t>
        </is>
      </c>
      <c r="D159" s="31">
        <f>IFERROR(INDEX('Property List'!$B$6:$B$35,MATCH($A159,'Property List'!$A$6:$A$35,0)),"")</f>
        <v/>
      </c>
      <c r="E159" s="31">
        <f>IF(SUMIFS('1. Floor Plan &amp; Rent'!$K$6:$K$539,'1. Floor Plan &amp; Rent'!$A$6:$A$539,$A159,'1. Floor Plan &amp; Rent'!$D$6:$D$539,"&lt;&gt;Property Total")=0,"",SUMIFS('1. Floor Plan &amp; Rent'!$K$6:$K$539,'1. Floor Plan &amp; Rent'!$A$6:$A$539,$A159,'1. Floor Plan &amp; Rent'!$D$6:$D$539,"&lt;&gt;Property Total"))</f>
        <v/>
      </c>
      <c r="F159" s="43" t="inlineStr">
        <is>
          <t>Water/Sewer</t>
        </is>
      </c>
      <c r="G159" s="34" t="inlineStr">
        <is>
          <t>Y</t>
        </is>
      </c>
      <c r="H159" s="34" t="inlineStr">
        <is>
          <t>Y</t>
        </is>
      </c>
      <c r="I159" s="32" t="inlineStr">
        <is>
          <t>JEA</t>
        </is>
      </c>
      <c r="J159" s="32" t="inlineStr">
        <is>
          <t>1471966941</t>
        </is>
      </c>
      <c r="K159" s="32" t="inlineStr">
        <is>
          <t>Metered (1 acct)</t>
        </is>
      </c>
      <c r="L159" s="33" t="n">
        <v>1400</v>
      </c>
      <c r="M159" s="33" t="n">
        <v>3604.51</v>
      </c>
      <c r="N159" s="33" t="n">
        <v>12218.23</v>
      </c>
      <c r="O159" s="33" t="n">
        <v>3900</v>
      </c>
      <c r="P159" s="33" t="n">
        <v>-2187.3</v>
      </c>
      <c r="Q159" s="33" t="n">
        <v>4131.14</v>
      </c>
      <c r="R159" s="15">
        <f>IFERROR(AVERAGE(L159:Q159),"")</f>
        <v/>
      </c>
      <c r="S159" s="15">
        <f>IFERROR(SUM(L159:Q159),"")</f>
        <v/>
      </c>
      <c r="T159" s="15">
        <f>IFERROR(R159/D159,"")</f>
        <v/>
      </c>
      <c r="U159" s="15">
        <f>IFERROR(R159/E159,"")</f>
        <v/>
      </c>
      <c r="V159" s="32" t="inlineStr">
        <is>
          <t>High</t>
        </is>
      </c>
      <c r="W159" s="32" t="inlineStr">
        <is>
          <t>GL and captured invoices disagree — 2026-03 GL $3,605 vs invoices $3,824; 2026-04 GL $12,218 vs invoices $2,057; 2026-05 GL $3,900 vs invoices $3,175; stormwater netted out — the GL books it inside Water/Sewer; source: gl/workbook</t>
        </is>
      </c>
    </row>
    <row r="160">
      <c r="A160" s="43" t="inlineStr">
        <is>
          <t>La Palma</t>
        </is>
      </c>
      <c r="B160" s="43" t="inlineStr">
        <is>
          <t>Jacksonville, FL</t>
        </is>
      </c>
      <c r="C160" s="43" t="inlineStr">
        <is>
          <t>N</t>
        </is>
      </c>
      <c r="D160" s="31">
        <f>IFERROR(INDEX('Property List'!$B$6:$B$35,MATCH($A160,'Property List'!$A$6:$A$35,0)),"")</f>
        <v/>
      </c>
      <c r="E160" s="31">
        <f>IF(SUMIFS('1. Floor Plan &amp; Rent'!$K$6:$K$539,'1. Floor Plan &amp; Rent'!$A$6:$A$539,$A160,'1. Floor Plan &amp; Rent'!$D$6:$D$539,"&lt;&gt;Property Total")=0,"",SUMIFS('1. Floor Plan &amp; Rent'!$K$6:$K$539,'1. Floor Plan &amp; Rent'!$A$6:$A$539,$A160,'1. Floor Plan &amp; Rent'!$D$6:$D$539,"&lt;&gt;Property Total"))</f>
        <v/>
      </c>
      <c r="F160" s="43" t="inlineStr">
        <is>
          <t>Trash &amp; Valet Waste</t>
        </is>
      </c>
      <c r="G160" s="34" t="inlineStr">
        <is>
          <t>Y</t>
        </is>
      </c>
      <c r="H160" s="34" t="inlineStr">
        <is>
          <t>Y</t>
        </is>
      </c>
      <c r="I160" s="32" t="inlineStr">
        <is>
          <t>GFL ENTERPRISES, INC.</t>
        </is>
      </c>
      <c r="J160" s="32" t="inlineStr"/>
      <c r="K160" s="32" t="inlineStr">
        <is>
          <t>Invoiced total (0 accts)</t>
        </is>
      </c>
      <c r="L160" s="33" t="n">
        <v>830</v>
      </c>
      <c r="M160" s="33" t="n">
        <v>830</v>
      </c>
      <c r="N160" s="33" t="n">
        <v>828.3200000000001</v>
      </c>
      <c r="O160" s="33" t="n">
        <v>830</v>
      </c>
      <c r="P160" s="33" t="n">
        <v>830</v>
      </c>
      <c r="Q160" s="33" t="n">
        <v>828.3200000000001</v>
      </c>
      <c r="R160" s="15">
        <f>IFERROR(AVERAGE(L160:Q160),"")</f>
        <v/>
      </c>
      <c r="S160" s="15">
        <f>IFERROR(SUM(L160:Q160),"")</f>
        <v/>
      </c>
      <c r="T160" s="15">
        <f>IFERROR(R160/D160,"")</f>
        <v/>
      </c>
      <c r="U160" s="15">
        <f>IFERROR(R160/E160,"")</f>
        <v/>
      </c>
      <c r="V160" s="32" t="inlineStr">
        <is>
          <t>Med</t>
        </is>
      </c>
      <c r="W160" s="32" t="inlineStr">
        <is>
          <t>source: gl</t>
        </is>
      </c>
    </row>
    <row r="161">
      <c r="A161" s="43" t="inlineStr">
        <is>
          <t>La Palma</t>
        </is>
      </c>
      <c r="B161" s="43" t="inlineStr">
        <is>
          <t>Jacksonville, FL</t>
        </is>
      </c>
      <c r="C161" s="43" t="inlineStr">
        <is>
          <t>N</t>
        </is>
      </c>
      <c r="D161" s="31">
        <f>IFERROR(INDEX('Property List'!$B$6:$B$35,MATCH($A161,'Property List'!$A$6:$A$35,0)),"")</f>
        <v/>
      </c>
      <c r="E161" s="31">
        <f>IF(SUMIFS('1. Floor Plan &amp; Rent'!$K$6:$K$539,'1. Floor Plan &amp; Rent'!$A$6:$A$539,$A161,'1. Floor Plan &amp; Rent'!$D$6:$D$539,"&lt;&gt;Property Total")=0,"",SUMIFS('1. Floor Plan &amp; Rent'!$K$6:$K$539,'1. Floor Plan &amp; Rent'!$A$6:$A$539,$A161,'1. Floor Plan &amp; Rent'!$D$6:$D$539,"&lt;&gt;Property Total"))</f>
        <v/>
      </c>
      <c r="F161" s="43" t="inlineStr">
        <is>
          <t>Common-Area Electric</t>
        </is>
      </c>
      <c r="G161" s="34" t="inlineStr">
        <is>
          <t>Y</t>
        </is>
      </c>
      <c r="H161" s="34" t="inlineStr">
        <is>
          <t>Partial</t>
        </is>
      </c>
      <c r="I161" s="32" t="inlineStr">
        <is>
          <t>JEA</t>
        </is>
      </c>
      <c r="J161" s="32" t="inlineStr"/>
      <c r="K161" s="32" t="inlineStr">
        <is>
          <t>Invoiced total (0 accts)</t>
        </is>
      </c>
      <c r="L161" s="33" t="n">
        <v>750</v>
      </c>
      <c r="M161" s="33" t="n">
        <v>1782.05</v>
      </c>
      <c r="N161" s="33" t="n">
        <v>8065.94</v>
      </c>
      <c r="O161" s="33" t="n">
        <v>2350</v>
      </c>
      <c r="P161" s="33" t="n">
        <v>-2388.89</v>
      </c>
      <c r="Q161" s="33" t="n">
        <v>1149.33</v>
      </c>
      <c r="R161" s="15">
        <f>IFERROR(AVERAGE(L161:Q161),"")</f>
        <v/>
      </c>
      <c r="S161" s="15">
        <f>IFERROR(SUM(L161:Q161),"")</f>
        <v/>
      </c>
      <c r="T161" s="15">
        <f>IFERROR(R161/D161,"")</f>
        <v/>
      </c>
      <c r="U161" s="15">
        <f>IFERROR(R161/E161,"")</f>
        <v/>
      </c>
      <c r="V161" s="32" t="inlineStr">
        <is>
          <t>Med</t>
        </is>
      </c>
      <c r="W161" s="32" t="inlineStr">
        <is>
          <t>1 account(s) not yet tagged house vs resident — see data/meter-class.review.csv; source: gl</t>
        </is>
      </c>
    </row>
    <row r="162">
      <c r="A162" s="43" t="inlineStr">
        <is>
          <t>La Palma</t>
        </is>
      </c>
      <c r="B162" s="43" t="inlineStr">
        <is>
          <t>Jacksonville, FL</t>
        </is>
      </c>
      <c r="C162" s="43" t="inlineStr">
        <is>
          <t>N</t>
        </is>
      </c>
      <c r="D162" s="31">
        <f>IFERROR(INDEX('Property List'!$B$6:$B$35,MATCH($A162,'Property List'!$A$6:$A$35,0)),"")</f>
        <v/>
      </c>
      <c r="E162" s="31">
        <f>IF(SUMIFS('1. Floor Plan &amp; Rent'!$K$6:$K$539,'1. Floor Plan &amp; Rent'!$A$6:$A$539,$A162,'1. Floor Plan &amp; Rent'!$D$6:$D$539,"&lt;&gt;Property Total")=0,"",SUMIFS('1. Floor Plan &amp; Rent'!$K$6:$K$539,'1. Floor Plan &amp; Rent'!$A$6:$A$539,$A162,'1. Floor Plan &amp; Rent'!$D$6:$D$539,"&lt;&gt;Property Total"))</f>
        <v/>
      </c>
      <c r="F162" s="43" t="inlineStr">
        <is>
          <t>Gas (Common/House)</t>
        </is>
      </c>
      <c r="G162" s="34" t="inlineStr">
        <is>
          <t>Y</t>
        </is>
      </c>
      <c r="H162" s="34" t="inlineStr">
        <is>
          <t>Partial</t>
        </is>
      </c>
      <c r="I162" s="32" t="inlineStr">
        <is>
          <t>AMERIGAS</t>
        </is>
      </c>
      <c r="J162" s="32" t="inlineStr"/>
      <c r="K162" s="32" t="inlineStr">
        <is>
          <t>Invoiced total (0 accts)</t>
        </is>
      </c>
      <c r="L162" s="33" t="n"/>
      <c r="M162" s="33" t="n"/>
      <c r="N162" s="33" t="n"/>
      <c r="O162" s="33" t="n"/>
      <c r="P162" s="33" t="n">
        <v>806.53</v>
      </c>
      <c r="Q162" s="33" t="n">
        <v>1256.93</v>
      </c>
      <c r="R162" s="15">
        <f>IFERROR(AVERAGE(L162:Q162),"")</f>
        <v/>
      </c>
      <c r="S162" s="15">
        <f>IFERROR(SUM(L162:Q162),"")</f>
        <v/>
      </c>
      <c r="T162" s="15">
        <f>IFERROR(R162/D162,"")</f>
        <v/>
      </c>
      <c r="U162" s="15">
        <f>IFERROR(R162/E162,"")</f>
        <v/>
      </c>
      <c r="V162" s="32" t="inlineStr">
        <is>
          <t>Med</t>
        </is>
      </c>
      <c r="W162" s="32" t="inlineStr">
        <is>
          <t>no invoice captured for Feb-26, Mar-26, Apr-26, May-26; source: gl</t>
        </is>
      </c>
    </row>
    <row r="163">
      <c r="A163" s="43" t="inlineStr">
        <is>
          <t>La Palma</t>
        </is>
      </c>
      <c r="B163" s="43" t="inlineStr">
        <is>
          <t>Jacksonville, FL</t>
        </is>
      </c>
      <c r="C163" s="43" t="inlineStr">
        <is>
          <t>N</t>
        </is>
      </c>
      <c r="D163" s="31">
        <f>IFERROR(INDEX('Property List'!$B$6:$B$35,MATCH($A163,'Property List'!$A$6:$A$35,0)),"")</f>
        <v/>
      </c>
      <c r="E163" s="31">
        <f>IF(SUMIFS('1. Floor Plan &amp; Rent'!$K$6:$K$539,'1. Floor Plan &amp; Rent'!$A$6:$A$539,$A163,'1. Floor Plan &amp; Rent'!$D$6:$D$539,"&lt;&gt;Property Total")=0,"",SUMIFS('1. Floor Plan &amp; Rent'!$K$6:$K$539,'1. Floor Plan &amp; Rent'!$A$6:$A$539,$A163,'1. Floor Plan &amp; Rent'!$D$6:$D$539,"&lt;&gt;Property Total"))</f>
        <v/>
      </c>
      <c r="F163" s="43" t="inlineStr">
        <is>
          <t>Pest Control</t>
        </is>
      </c>
      <c r="G163" s="34" t="inlineStr">
        <is>
          <t>Y</t>
        </is>
      </c>
      <c r="H163" s="34" t="inlineStr">
        <is>
          <t>Partial</t>
        </is>
      </c>
      <c r="I163" s="32" t="inlineStr">
        <is>
          <t>Root Solutions Termite, Lawn &amp; Pest</t>
        </is>
      </c>
      <c r="J163" s="32" t="inlineStr"/>
      <c r="K163" s="32" t="inlineStr">
        <is>
          <t>Flat monthly contract</t>
        </is>
      </c>
      <c r="L163" s="33" t="n"/>
      <c r="M163" s="33" t="n">
        <v>486</v>
      </c>
      <c r="N163" s="33" t="n"/>
      <c r="O163" s="33" t="n"/>
      <c r="P163" s="33" t="n"/>
      <c r="Q163" s="33" t="n"/>
      <c r="R163" s="15">
        <f>IFERROR(AVERAGE(L163:Q163),"")</f>
        <v/>
      </c>
      <c r="S163" s="15">
        <f>IFERROR(SUM(L163:Q163),"")</f>
        <v/>
      </c>
      <c r="T163" s="15">
        <f>IFERROR(R163/D163,"")</f>
        <v/>
      </c>
      <c r="U163" s="15">
        <f>IFERROR(R163/E163,"")</f>
        <v/>
      </c>
      <c r="V163" s="32" t="inlineStr">
        <is>
          <t>Med</t>
        </is>
      </c>
      <c r="W163" s="32" t="inlineStr">
        <is>
          <t>no invoice captured for Feb-26, Apr-26, May-26, Jun-26, Jul-26; source: gl</t>
        </is>
      </c>
    </row>
    <row r="164">
      <c r="A164" s="43" t="inlineStr">
        <is>
          <t>La Palma</t>
        </is>
      </c>
      <c r="B164" s="43" t="inlineStr">
        <is>
          <t>Jacksonville, FL</t>
        </is>
      </c>
      <c r="C164" s="43" t="inlineStr">
        <is>
          <t>N</t>
        </is>
      </c>
      <c r="D164" s="31">
        <f>IFERROR(INDEX('Property List'!$B$6:$B$35,MATCH($A164,'Property List'!$A$6:$A$35,0)),"")</f>
        <v/>
      </c>
      <c r="E164" s="31">
        <f>IF(SUMIFS('1. Floor Plan &amp; Rent'!$K$6:$K$539,'1. Floor Plan &amp; Rent'!$A$6:$A$539,$A164,'1. Floor Plan &amp; Rent'!$D$6:$D$539,"&lt;&gt;Property Total")=0,"",SUMIFS('1. Floor Plan &amp; Rent'!$K$6:$K$539,'1. Floor Plan &amp; Rent'!$A$6:$A$539,$A164,'1. Floor Plan &amp; Rent'!$D$6:$D$539,"&lt;&gt;Property Total"))</f>
        <v/>
      </c>
      <c r="F164" s="43" t="inlineStr">
        <is>
          <t>Stormwater/Drainage Fee</t>
        </is>
      </c>
      <c r="G164" s="34" t="inlineStr">
        <is>
          <t>Y</t>
        </is>
      </c>
      <c r="H164" s="34" t="inlineStr"/>
      <c r="I164" s="32" t="inlineStr"/>
      <c r="J164" s="32" t="inlineStr"/>
      <c r="K164" s="32" t="inlineStr"/>
      <c r="L164" s="33" t="n"/>
      <c r="M164" s="33" t="n"/>
      <c r="N164" s="33" t="n"/>
      <c r="O164" s="33" t="n"/>
      <c r="P164" s="33" t="n"/>
      <c r="Q164" s="33" t="n"/>
      <c r="R164" s="15">
        <f>IFERROR(AVERAGE(L164:Q164),"")</f>
        <v/>
      </c>
      <c r="S164" s="15">
        <f>IFERROR(SUM(L164:Q164),"")</f>
        <v/>
      </c>
      <c r="T164" s="15">
        <f>IFERROR(R164/D164,"")</f>
        <v/>
      </c>
      <c r="U164" s="15">
        <f>IFERROR(R164/E164,"")</f>
        <v/>
      </c>
      <c r="V164" s="32" t="inlineStr"/>
      <c r="W164" s="32" t="inlineStr">
        <is>
          <t>no bills or GL lines in the window</t>
        </is>
      </c>
    </row>
    <row r="165">
      <c r="A165" s="43" t="inlineStr">
        <is>
          <t>La Palma</t>
        </is>
      </c>
      <c r="B165" s="43" t="inlineStr">
        <is>
          <t>Jacksonville, FL</t>
        </is>
      </c>
      <c r="C165" s="43" t="inlineStr">
        <is>
          <t>N</t>
        </is>
      </c>
      <c r="D165" s="31">
        <f>IFERROR(INDEX('Property List'!$B$6:$B$35,MATCH($A165,'Property List'!$A$6:$A$35,0)),"")</f>
        <v/>
      </c>
      <c r="E165" s="31">
        <f>IF(SUMIFS('1. Floor Plan &amp; Rent'!$K$6:$K$539,'1. Floor Plan &amp; Rent'!$A$6:$A$539,$A165,'1. Floor Plan &amp; Rent'!$D$6:$D$539,"&lt;&gt;Property Total")=0,"",SUMIFS('1. Floor Plan &amp; Rent'!$K$6:$K$539,'1. Floor Plan &amp; Rent'!$A$6:$A$539,$A165,'1. Floor Plan &amp; Rent'!$D$6:$D$539,"&lt;&gt;Property Total"))</f>
        <v/>
      </c>
      <c r="F165" s="43" t="inlineStr">
        <is>
          <t>Cable/Internet (Bulk)</t>
        </is>
      </c>
      <c r="G165" s="34" t="inlineStr">
        <is>
          <t>Y</t>
        </is>
      </c>
      <c r="H165" s="34" t="inlineStr">
        <is>
          <t>Partial</t>
        </is>
      </c>
      <c r="I165" s="32" t="inlineStr">
        <is>
          <t>APARTMENTS247.COM INC, REALPAGE, INC, TPX COMMUNICATIONS</t>
        </is>
      </c>
      <c r="J165" s="32" t="inlineStr"/>
      <c r="K165" s="32" t="inlineStr">
        <is>
          <t>Flat monthly contract</t>
        </is>
      </c>
      <c r="L165" s="33" t="n"/>
      <c r="M165" s="33" t="n">
        <v>3410</v>
      </c>
      <c r="N165" s="33" t="n"/>
      <c r="O165" s="33" t="n">
        <v>3094.01</v>
      </c>
      <c r="P165" s="33" t="n"/>
      <c r="Q165" s="33" t="n"/>
      <c r="R165" s="15">
        <f>IFERROR(AVERAGE(L165:Q165),"")</f>
        <v/>
      </c>
      <c r="S165" s="15">
        <f>IFERROR(SUM(L165:Q165),"")</f>
        <v/>
      </c>
      <c r="T165" s="15">
        <f>IFERROR(R165/D165,"")</f>
        <v/>
      </c>
      <c r="U165" s="15">
        <f>IFERROR(R165/E165,"")</f>
        <v/>
      </c>
      <c r="V165" s="32" t="inlineStr">
        <is>
          <t>Med</t>
        </is>
      </c>
      <c r="W165" s="32" t="inlineStr">
        <is>
          <t>no invoice captured for Feb-26, Apr-26, Jun-26, Jul-26; source: gl</t>
        </is>
      </c>
    </row>
    <row r="166">
      <c r="A166" s="43" t="inlineStr">
        <is>
          <t>La Palma</t>
        </is>
      </c>
      <c r="B166" s="43" t="inlineStr">
        <is>
          <t>Jacksonville, FL</t>
        </is>
      </c>
      <c r="C166" s="43" t="inlineStr">
        <is>
          <t>N</t>
        </is>
      </c>
      <c r="D166" s="31">
        <f>IFERROR(INDEX('Property List'!$B$6:$B$35,MATCH($A166,'Property List'!$A$6:$A$35,0)),"")</f>
        <v/>
      </c>
      <c r="E166" s="31">
        <f>IF(SUMIFS('1. Floor Plan &amp; Rent'!$K$6:$K$539,'1. Floor Plan &amp; Rent'!$A$6:$A$539,$A166,'1. Floor Plan &amp; Rent'!$D$6:$D$539,"&lt;&gt;Property Total")=0,"",SUMIFS('1. Floor Plan &amp; Rent'!$K$6:$K$539,'1. Floor Plan &amp; Rent'!$A$6:$A$539,$A166,'1. Floor Plan &amp; Rent'!$D$6:$D$539,"&lt;&gt;Property Total"))</f>
        <v/>
      </c>
      <c r="F166" s="43" t="inlineStr">
        <is>
          <t>Utility Billing Admin Fee</t>
        </is>
      </c>
      <c r="G166" s="34" t="inlineStr">
        <is>
          <t>Y</t>
        </is>
      </c>
      <c r="H166" s="34" t="inlineStr"/>
      <c r="I166" s="32" t="inlineStr"/>
      <c r="J166" s="32" t="inlineStr"/>
      <c r="K166" s="32" t="inlineStr"/>
      <c r="L166" s="33" t="n"/>
      <c r="M166" s="33" t="n"/>
      <c r="N166" s="33" t="n"/>
      <c r="O166" s="33" t="n"/>
      <c r="P166" s="33" t="n"/>
      <c r="Q166" s="33" t="n"/>
      <c r="R166" s="15">
        <f>IFERROR(AVERAGE(L166:Q166),"")</f>
        <v/>
      </c>
      <c r="S166" s="15">
        <f>IFERROR(SUM(L166:Q166),"")</f>
        <v/>
      </c>
      <c r="T166" s="15">
        <f>IFERROR(R166/D166,"")</f>
        <v/>
      </c>
      <c r="U166" s="15">
        <f>IFERROR(R166/E166,"")</f>
        <v/>
      </c>
      <c r="V166" s="32" t="inlineStr"/>
      <c r="W166" s="32" t="inlineStr">
        <is>
          <t>no bills or GL lines in the window</t>
        </is>
      </c>
    </row>
    <row r="167">
      <c r="A167" s="43" t="inlineStr">
        <is>
          <t>La Palma</t>
        </is>
      </c>
      <c r="B167" s="43" t="inlineStr">
        <is>
          <t>Jacksonville, FL</t>
        </is>
      </c>
      <c r="C167" s="43" t="inlineStr">
        <is>
          <t>N</t>
        </is>
      </c>
      <c r="D167" s="31">
        <f>IFERROR(INDEX('Property List'!$B$6:$B$35,MATCH($A167,'Property List'!$A$6:$A$35,0)),"")</f>
        <v/>
      </c>
      <c r="E167" s="31">
        <f>IF(SUMIFS('1. Floor Plan &amp; Rent'!$K$6:$K$539,'1. Floor Plan &amp; Rent'!$A$6:$A$539,$A167,'1. Floor Plan &amp; Rent'!$D$6:$D$539,"&lt;&gt;Property Total")=0,"",SUMIFS('1. Floor Plan &amp; Rent'!$K$6:$K$539,'1. Floor Plan &amp; Rent'!$A$6:$A$539,$A167,'1. Floor Plan &amp; Rent'!$D$6:$D$539,"&lt;&gt;Property Total"))</f>
        <v/>
      </c>
      <c r="F167" s="43" t="inlineStr">
        <is>
          <t>Other</t>
        </is>
      </c>
      <c r="G167" s="34" t="inlineStr">
        <is>
          <t>Y</t>
        </is>
      </c>
      <c r="H167" s="34" t="inlineStr"/>
      <c r="I167" s="32" t="inlineStr"/>
      <c r="J167" s="32" t="inlineStr"/>
      <c r="K167" s="32" t="inlineStr"/>
      <c r="L167" s="33" t="n"/>
      <c r="M167" s="33" t="n"/>
      <c r="N167" s="33" t="n"/>
      <c r="O167" s="33" t="n"/>
      <c r="P167" s="33" t="n"/>
      <c r="Q167" s="33" t="n"/>
      <c r="R167" s="15">
        <f>IFERROR(AVERAGE(L167:Q167),"")</f>
        <v/>
      </c>
      <c r="S167" s="15">
        <f>IFERROR(SUM(L167:Q167),"")</f>
        <v/>
      </c>
      <c r="T167" s="15">
        <f>IFERROR(R167/D167,"")</f>
        <v/>
      </c>
      <c r="U167" s="15">
        <f>IFERROR(R167/E167,"")</f>
        <v/>
      </c>
      <c r="V167" s="32" t="inlineStr"/>
      <c r="W167" s="32" t="inlineStr">
        <is>
          <t>no bills or GL lines in the window</t>
        </is>
      </c>
    </row>
    <row r="168">
      <c r="A168" s="43" t="inlineStr">
        <is>
          <t>Miramar</t>
        </is>
      </c>
      <c r="B168" s="43" t="inlineStr">
        <is>
          <t>Jacksonville, FL</t>
        </is>
      </c>
      <c r="C168" s="43" t="inlineStr">
        <is>
          <t>N</t>
        </is>
      </c>
      <c r="D168" s="31">
        <f>IFERROR(INDEX('Property List'!$B$6:$B$35,MATCH($A168,'Property List'!$A$6:$A$35,0)),"")</f>
        <v/>
      </c>
      <c r="E168" s="31">
        <f>IF(SUMIFS('1. Floor Plan &amp; Rent'!$K$6:$K$539,'1. Floor Plan &amp; Rent'!$A$6:$A$539,$A168,'1. Floor Plan &amp; Rent'!$D$6:$D$539,"&lt;&gt;Property Total")=0,"",SUMIFS('1. Floor Plan &amp; Rent'!$K$6:$K$539,'1. Floor Plan &amp; Rent'!$A$6:$A$539,$A168,'1. Floor Plan &amp; Rent'!$D$6:$D$539,"&lt;&gt;Property Total"))</f>
        <v/>
      </c>
      <c r="F168" s="43" t="inlineStr">
        <is>
          <t>Water/Sewer</t>
        </is>
      </c>
      <c r="G168" s="34" t="inlineStr">
        <is>
          <t>Y</t>
        </is>
      </c>
      <c r="H168" s="34" t="inlineStr">
        <is>
          <t>Y</t>
        </is>
      </c>
      <c r="I168" s="32" t="inlineStr">
        <is>
          <t>JEA</t>
        </is>
      </c>
      <c r="J168" s="32" t="inlineStr">
        <is>
          <t>9263675318</t>
        </is>
      </c>
      <c r="K168" s="32" t="inlineStr">
        <is>
          <t>Metered (1 acct)</t>
        </is>
      </c>
      <c r="L168" s="33" t="n">
        <v>11500</v>
      </c>
      <c r="M168" s="33" t="n">
        <v>79219.52</v>
      </c>
      <c r="N168" s="33" t="n">
        <v>35635.54</v>
      </c>
      <c r="O168" s="33" t="n">
        <v>36920.08</v>
      </c>
      <c r="P168" s="33" t="n">
        <v>6116.02</v>
      </c>
      <c r="Q168" s="33" t="n">
        <v>26476.02</v>
      </c>
      <c r="R168" s="15">
        <f>IFERROR(AVERAGE(L168:Q168),"")</f>
        <v/>
      </c>
      <c r="S168" s="15">
        <f>IFERROR(SUM(L168:Q168),"")</f>
        <v/>
      </c>
      <c r="T168" s="15">
        <f>IFERROR(R168/D168,"")</f>
        <v/>
      </c>
      <c r="U168" s="15">
        <f>IFERROR(R168/E168,"")</f>
        <v/>
      </c>
      <c r="V168" s="32" t="inlineStr">
        <is>
          <t>High</t>
        </is>
      </c>
      <c r="W168" s="32" t="inlineStr">
        <is>
          <t>GL and captured invoices disagree — 2026-03 GL $79,220 vs invoices $35,726; 2026-04 GL $35,636 vs invoices $29,049; 2026-06 GL $6,116 vs invoices $26,290; stormwater netted out — the GL books it inside Water/Sewer; source: gl/workbook</t>
        </is>
      </c>
    </row>
    <row r="169">
      <c r="A169" s="43" t="inlineStr">
        <is>
          <t>Miramar</t>
        </is>
      </c>
      <c r="B169" s="43" t="inlineStr">
        <is>
          <t>Jacksonville, FL</t>
        </is>
      </c>
      <c r="C169" s="43" t="inlineStr">
        <is>
          <t>N</t>
        </is>
      </c>
      <c r="D169" s="31">
        <f>IFERROR(INDEX('Property List'!$B$6:$B$35,MATCH($A169,'Property List'!$A$6:$A$35,0)),"")</f>
        <v/>
      </c>
      <c r="E169" s="31">
        <f>IF(SUMIFS('1. Floor Plan &amp; Rent'!$K$6:$K$539,'1. Floor Plan &amp; Rent'!$A$6:$A$539,$A169,'1. Floor Plan &amp; Rent'!$D$6:$D$539,"&lt;&gt;Property Total")=0,"",SUMIFS('1. Floor Plan &amp; Rent'!$K$6:$K$539,'1. Floor Plan &amp; Rent'!$A$6:$A$539,$A169,'1. Floor Plan &amp; Rent'!$D$6:$D$539,"&lt;&gt;Property Total"))</f>
        <v/>
      </c>
      <c r="F169" s="43" t="inlineStr">
        <is>
          <t>Trash &amp; Valet Waste</t>
        </is>
      </c>
      <c r="G169" s="34" t="inlineStr">
        <is>
          <t>Y</t>
        </is>
      </c>
      <c r="H169" s="34" t="inlineStr">
        <is>
          <t>Y</t>
        </is>
      </c>
      <c r="I169" s="32" t="inlineStr">
        <is>
          <t>GFL ENTERPRISES, INC., Rapid Coastal Renovations LLC</t>
        </is>
      </c>
      <c r="J169" s="32" t="inlineStr"/>
      <c r="K169" s="32" t="inlineStr">
        <is>
          <t>Invoiced total (0 accts)</t>
        </is>
      </c>
      <c r="L169" s="33" t="n">
        <v>3500</v>
      </c>
      <c r="M169" s="33" t="n">
        <v>3500</v>
      </c>
      <c r="N169" s="33" t="n">
        <v>4251.13</v>
      </c>
      <c r="O169" s="33" t="n">
        <v>19225.26</v>
      </c>
      <c r="P169" s="33" t="n">
        <v>10434.69</v>
      </c>
      <c r="Q169" s="33" t="n">
        <v>5000</v>
      </c>
      <c r="R169" s="15">
        <f>IFERROR(AVERAGE(L169:Q169),"")</f>
        <v/>
      </c>
      <c r="S169" s="15">
        <f>IFERROR(SUM(L169:Q169),"")</f>
        <v/>
      </c>
      <c r="T169" s="15">
        <f>IFERROR(R169/D169,"")</f>
        <v/>
      </c>
      <c r="U169" s="15">
        <f>IFERROR(R169/E169,"")</f>
        <v/>
      </c>
      <c r="V169" s="32" t="inlineStr">
        <is>
          <t>Med</t>
        </is>
      </c>
      <c r="W169" s="32" t="inlineStr">
        <is>
          <t>source: gl</t>
        </is>
      </c>
    </row>
    <row r="170">
      <c r="A170" s="43" t="inlineStr">
        <is>
          <t>Miramar</t>
        </is>
      </c>
      <c r="B170" s="43" t="inlineStr">
        <is>
          <t>Jacksonville, FL</t>
        </is>
      </c>
      <c r="C170" s="43" t="inlineStr">
        <is>
          <t>N</t>
        </is>
      </c>
      <c r="D170" s="31">
        <f>IFERROR(INDEX('Property List'!$B$6:$B$35,MATCH($A170,'Property List'!$A$6:$A$35,0)),"")</f>
        <v/>
      </c>
      <c r="E170" s="31">
        <f>IF(SUMIFS('1. Floor Plan &amp; Rent'!$K$6:$K$539,'1. Floor Plan &amp; Rent'!$A$6:$A$539,$A170,'1. Floor Plan &amp; Rent'!$D$6:$D$539,"&lt;&gt;Property Total")=0,"",SUMIFS('1. Floor Plan &amp; Rent'!$K$6:$K$539,'1. Floor Plan &amp; Rent'!$A$6:$A$539,$A170,'1. Floor Plan &amp; Rent'!$D$6:$D$539,"&lt;&gt;Property Total"))</f>
        <v/>
      </c>
      <c r="F170" s="43" t="inlineStr">
        <is>
          <t>Common-Area Electric</t>
        </is>
      </c>
      <c r="G170" s="34" t="inlineStr">
        <is>
          <t>Y</t>
        </is>
      </c>
      <c r="H170" s="34" t="inlineStr">
        <is>
          <t>Partial</t>
        </is>
      </c>
      <c r="I170" s="32" t="inlineStr">
        <is>
          <t>JEA</t>
        </is>
      </c>
      <c r="J170" s="32" t="inlineStr"/>
      <c r="K170" s="32" t="inlineStr">
        <is>
          <t>Invoiced total (0 accts)</t>
        </is>
      </c>
      <c r="L170" s="33" t="n">
        <v>1225</v>
      </c>
      <c r="M170" s="33" t="n">
        <v>12622.62</v>
      </c>
      <c r="N170" s="33" t="n">
        <v>3740.43</v>
      </c>
      <c r="O170" s="33" t="n">
        <v>4487.23</v>
      </c>
      <c r="P170" s="33" t="n">
        <v>-384.35</v>
      </c>
      <c r="Q170" s="33" t="n">
        <v>2665.65</v>
      </c>
      <c r="R170" s="15">
        <f>IFERROR(AVERAGE(L170:Q170),"")</f>
        <v/>
      </c>
      <c r="S170" s="15">
        <f>IFERROR(SUM(L170:Q170),"")</f>
        <v/>
      </c>
      <c r="T170" s="15">
        <f>IFERROR(R170/D170,"")</f>
        <v/>
      </c>
      <c r="U170" s="15">
        <f>IFERROR(R170/E170,"")</f>
        <v/>
      </c>
      <c r="V170" s="32" t="inlineStr">
        <is>
          <t>Med</t>
        </is>
      </c>
      <c r="W170" s="32" t="inlineStr">
        <is>
          <t>1 account(s) not yet tagged house vs resident — see data/meter-class.review.csv; source: gl</t>
        </is>
      </c>
    </row>
    <row r="171">
      <c r="A171" s="43" t="inlineStr">
        <is>
          <t>Miramar</t>
        </is>
      </c>
      <c r="B171" s="43" t="inlineStr">
        <is>
          <t>Jacksonville, FL</t>
        </is>
      </c>
      <c r="C171" s="43" t="inlineStr">
        <is>
          <t>N</t>
        </is>
      </c>
      <c r="D171" s="31">
        <f>IFERROR(INDEX('Property List'!$B$6:$B$35,MATCH($A171,'Property List'!$A$6:$A$35,0)),"")</f>
        <v/>
      </c>
      <c r="E171" s="31">
        <f>IF(SUMIFS('1. Floor Plan &amp; Rent'!$K$6:$K$539,'1. Floor Plan &amp; Rent'!$A$6:$A$539,$A171,'1. Floor Plan &amp; Rent'!$D$6:$D$539,"&lt;&gt;Property Total")=0,"",SUMIFS('1. Floor Plan &amp; Rent'!$K$6:$K$539,'1. Floor Plan &amp; Rent'!$A$6:$A$539,$A171,'1. Floor Plan &amp; Rent'!$D$6:$D$539,"&lt;&gt;Property Total"))</f>
        <v/>
      </c>
      <c r="F171" s="43" t="inlineStr">
        <is>
          <t>Gas (Common/House)</t>
        </is>
      </c>
      <c r="G171" s="34" t="inlineStr">
        <is>
          <t>Y</t>
        </is>
      </c>
      <c r="H171" s="34" t="inlineStr"/>
      <c r="I171" s="32" t="inlineStr"/>
      <c r="J171" s="32" t="inlineStr"/>
      <c r="K171" s="32" t="inlineStr"/>
      <c r="L171" s="33" t="n"/>
      <c r="M171" s="33" t="n"/>
      <c r="N171" s="33" t="n"/>
      <c r="O171" s="33" t="n"/>
      <c r="P171" s="33" t="n"/>
      <c r="Q171" s="33" t="n"/>
      <c r="R171" s="15">
        <f>IFERROR(AVERAGE(L171:Q171),"")</f>
        <v/>
      </c>
      <c r="S171" s="15">
        <f>IFERROR(SUM(L171:Q171),"")</f>
        <v/>
      </c>
      <c r="T171" s="15">
        <f>IFERROR(R171/D171,"")</f>
        <v/>
      </c>
      <c r="U171" s="15">
        <f>IFERROR(R171/E171,"")</f>
        <v/>
      </c>
      <c r="V171" s="32" t="inlineStr"/>
      <c r="W171" s="32" t="inlineStr">
        <is>
          <t>no house/common accounts — all metered load is resident-billed</t>
        </is>
      </c>
    </row>
    <row r="172">
      <c r="A172" s="43" t="inlineStr">
        <is>
          <t>Miramar</t>
        </is>
      </c>
      <c r="B172" s="43" t="inlineStr">
        <is>
          <t>Jacksonville, FL</t>
        </is>
      </c>
      <c r="C172" s="43" t="inlineStr">
        <is>
          <t>N</t>
        </is>
      </c>
      <c r="D172" s="31">
        <f>IFERROR(INDEX('Property List'!$B$6:$B$35,MATCH($A172,'Property List'!$A$6:$A$35,0)),"")</f>
        <v/>
      </c>
      <c r="E172" s="31">
        <f>IF(SUMIFS('1. Floor Plan &amp; Rent'!$K$6:$K$539,'1. Floor Plan &amp; Rent'!$A$6:$A$539,$A172,'1. Floor Plan &amp; Rent'!$D$6:$D$539,"&lt;&gt;Property Total")=0,"",SUMIFS('1. Floor Plan &amp; Rent'!$K$6:$K$539,'1. Floor Plan &amp; Rent'!$A$6:$A$539,$A172,'1. Floor Plan &amp; Rent'!$D$6:$D$539,"&lt;&gt;Property Total"))</f>
        <v/>
      </c>
      <c r="F172" s="43" t="inlineStr">
        <is>
          <t>Pest Control</t>
        </is>
      </c>
      <c r="G172" s="34" t="inlineStr">
        <is>
          <t>Y</t>
        </is>
      </c>
      <c r="H172" s="34" t="inlineStr">
        <is>
          <t>Partial</t>
        </is>
      </c>
      <c r="I172" s="32" t="inlineStr">
        <is>
          <t>NEW KPMMKT, Root Solutions Termite, Lawn &amp; Pest</t>
        </is>
      </c>
      <c r="J172" s="32" t="inlineStr"/>
      <c r="K172" s="32" t="inlineStr">
        <is>
          <t>Flat monthly contract</t>
        </is>
      </c>
      <c r="L172" s="33" t="n"/>
      <c r="M172" s="33" t="n">
        <v>1785</v>
      </c>
      <c r="N172" s="33" t="n">
        <v>5140.76</v>
      </c>
      <c r="O172" s="33" t="n">
        <v>3995</v>
      </c>
      <c r="P172" s="33" t="n"/>
      <c r="Q172" s="33" t="n"/>
      <c r="R172" s="15">
        <f>IFERROR(AVERAGE(L172:Q172),"")</f>
        <v/>
      </c>
      <c r="S172" s="15">
        <f>IFERROR(SUM(L172:Q172),"")</f>
        <v/>
      </c>
      <c r="T172" s="15">
        <f>IFERROR(R172/D172,"")</f>
        <v/>
      </c>
      <c r="U172" s="15">
        <f>IFERROR(R172/E172,"")</f>
        <v/>
      </c>
      <c r="V172" s="32" t="inlineStr">
        <is>
          <t>Med</t>
        </is>
      </c>
      <c r="W172" s="32" t="inlineStr">
        <is>
          <t>no invoice captured for Feb-26, Jun-26, Jul-26; source: gl</t>
        </is>
      </c>
    </row>
    <row r="173">
      <c r="A173" s="43" t="inlineStr">
        <is>
          <t>Miramar</t>
        </is>
      </c>
      <c r="B173" s="43" t="inlineStr">
        <is>
          <t>Jacksonville, FL</t>
        </is>
      </c>
      <c r="C173" s="43" t="inlineStr">
        <is>
          <t>N</t>
        </is>
      </c>
      <c r="D173" s="31">
        <f>IFERROR(INDEX('Property List'!$B$6:$B$35,MATCH($A173,'Property List'!$A$6:$A$35,0)),"")</f>
        <v/>
      </c>
      <c r="E173" s="31">
        <f>IF(SUMIFS('1. Floor Plan &amp; Rent'!$K$6:$K$539,'1. Floor Plan &amp; Rent'!$A$6:$A$539,$A173,'1. Floor Plan &amp; Rent'!$D$6:$D$539,"&lt;&gt;Property Total")=0,"",SUMIFS('1. Floor Plan &amp; Rent'!$K$6:$K$539,'1. Floor Plan &amp; Rent'!$A$6:$A$539,$A173,'1. Floor Plan &amp; Rent'!$D$6:$D$539,"&lt;&gt;Property Total"))</f>
        <v/>
      </c>
      <c r="F173" s="43" t="inlineStr">
        <is>
          <t>Stormwater/Drainage Fee</t>
        </is>
      </c>
      <c r="G173" s="34" t="inlineStr">
        <is>
          <t>Y</t>
        </is>
      </c>
      <c r="H173" s="34" t="inlineStr"/>
      <c r="I173" s="32" t="inlineStr"/>
      <c r="J173" s="32" t="inlineStr"/>
      <c r="K173" s="32" t="inlineStr"/>
      <c r="L173" s="33" t="n"/>
      <c r="M173" s="33" t="n"/>
      <c r="N173" s="33" t="n"/>
      <c r="O173" s="33" t="n"/>
      <c r="P173" s="33" t="n"/>
      <c r="Q173" s="33" t="n"/>
      <c r="R173" s="15">
        <f>IFERROR(AVERAGE(L173:Q173),"")</f>
        <v/>
      </c>
      <c r="S173" s="15">
        <f>IFERROR(SUM(L173:Q173),"")</f>
        <v/>
      </c>
      <c r="T173" s="15">
        <f>IFERROR(R173/D173,"")</f>
        <v/>
      </c>
      <c r="U173" s="15">
        <f>IFERROR(R173/E173,"")</f>
        <v/>
      </c>
      <c r="V173" s="32" t="inlineStr"/>
      <c r="W173" s="32" t="inlineStr">
        <is>
          <t>no bills or GL lines in the window</t>
        </is>
      </c>
    </row>
    <row r="174">
      <c r="A174" s="43" t="inlineStr">
        <is>
          <t>Miramar</t>
        </is>
      </c>
      <c r="B174" s="43" t="inlineStr">
        <is>
          <t>Jacksonville, FL</t>
        </is>
      </c>
      <c r="C174" s="43" t="inlineStr">
        <is>
          <t>N</t>
        </is>
      </c>
      <c r="D174" s="31">
        <f>IFERROR(INDEX('Property List'!$B$6:$B$35,MATCH($A174,'Property List'!$A$6:$A$35,0)),"")</f>
        <v/>
      </c>
      <c r="E174" s="31">
        <f>IF(SUMIFS('1. Floor Plan &amp; Rent'!$K$6:$K$539,'1. Floor Plan &amp; Rent'!$A$6:$A$539,$A174,'1. Floor Plan &amp; Rent'!$D$6:$D$539,"&lt;&gt;Property Total")=0,"",SUMIFS('1. Floor Plan &amp; Rent'!$K$6:$K$539,'1. Floor Plan &amp; Rent'!$A$6:$A$539,$A174,'1. Floor Plan &amp; Rent'!$D$6:$D$539,"&lt;&gt;Property Total"))</f>
        <v/>
      </c>
      <c r="F174" s="43" t="inlineStr">
        <is>
          <t>Cable/Internet (Bulk)</t>
        </is>
      </c>
      <c r="G174" s="34" t="inlineStr">
        <is>
          <t>Y</t>
        </is>
      </c>
      <c r="H174" s="34" t="inlineStr">
        <is>
          <t>Partial</t>
        </is>
      </c>
      <c r="I174" s="32" t="inlineStr">
        <is>
          <t>APARTMENTS247.COM INC, FIRST COAST APARTMENT ASSOCIATION, REALPAGE, INC, TPX COMMUNICATIONS</t>
        </is>
      </c>
      <c r="J174" s="32" t="inlineStr"/>
      <c r="K174" s="32" t="inlineStr">
        <is>
          <t>Flat monthly contract</t>
        </is>
      </c>
      <c r="L174" s="33" t="n"/>
      <c r="M174" s="33" t="n">
        <v>2790</v>
      </c>
      <c r="N174" s="33" t="n">
        <v>2469.48</v>
      </c>
      <c r="O174" s="33" t="n">
        <v>7383.29</v>
      </c>
      <c r="P174" s="33" t="n"/>
      <c r="Q174" s="33" t="n"/>
      <c r="R174" s="15">
        <f>IFERROR(AVERAGE(L174:Q174),"")</f>
        <v/>
      </c>
      <c r="S174" s="15">
        <f>IFERROR(SUM(L174:Q174),"")</f>
        <v/>
      </c>
      <c r="T174" s="15">
        <f>IFERROR(R174/D174,"")</f>
        <v/>
      </c>
      <c r="U174" s="15">
        <f>IFERROR(R174/E174,"")</f>
        <v/>
      </c>
      <c r="V174" s="32" t="inlineStr">
        <is>
          <t>Med</t>
        </is>
      </c>
      <c r="W174" s="32" t="inlineStr">
        <is>
          <t>no invoice captured for Feb-26, Jun-26, Jul-26; source: gl</t>
        </is>
      </c>
    </row>
    <row r="175">
      <c r="A175" s="43" t="inlineStr">
        <is>
          <t>Miramar</t>
        </is>
      </c>
      <c r="B175" s="43" t="inlineStr">
        <is>
          <t>Jacksonville, FL</t>
        </is>
      </c>
      <c r="C175" s="43" t="inlineStr">
        <is>
          <t>N</t>
        </is>
      </c>
      <c r="D175" s="31">
        <f>IFERROR(INDEX('Property List'!$B$6:$B$35,MATCH($A175,'Property List'!$A$6:$A$35,0)),"")</f>
        <v/>
      </c>
      <c r="E175" s="31">
        <f>IF(SUMIFS('1. Floor Plan &amp; Rent'!$K$6:$K$539,'1. Floor Plan &amp; Rent'!$A$6:$A$539,$A175,'1. Floor Plan &amp; Rent'!$D$6:$D$539,"&lt;&gt;Property Total")=0,"",SUMIFS('1. Floor Plan &amp; Rent'!$K$6:$K$539,'1. Floor Plan &amp; Rent'!$A$6:$A$539,$A175,'1. Floor Plan &amp; Rent'!$D$6:$D$539,"&lt;&gt;Property Total"))</f>
        <v/>
      </c>
      <c r="F175" s="43" t="inlineStr">
        <is>
          <t>Utility Billing Admin Fee</t>
        </is>
      </c>
      <c r="G175" s="34" t="inlineStr">
        <is>
          <t>Y</t>
        </is>
      </c>
      <c r="H175" s="34" t="inlineStr"/>
      <c r="I175" s="32" t="inlineStr"/>
      <c r="J175" s="32" t="inlineStr"/>
      <c r="K175" s="32" t="inlineStr"/>
      <c r="L175" s="33" t="n"/>
      <c r="M175" s="33" t="n"/>
      <c r="N175" s="33" t="n"/>
      <c r="O175" s="33" t="n"/>
      <c r="P175" s="33" t="n"/>
      <c r="Q175" s="33" t="n"/>
      <c r="R175" s="15">
        <f>IFERROR(AVERAGE(L175:Q175),"")</f>
        <v/>
      </c>
      <c r="S175" s="15">
        <f>IFERROR(SUM(L175:Q175),"")</f>
        <v/>
      </c>
      <c r="T175" s="15">
        <f>IFERROR(R175/D175,"")</f>
        <v/>
      </c>
      <c r="U175" s="15">
        <f>IFERROR(R175/E175,"")</f>
        <v/>
      </c>
      <c r="V175" s="32" t="inlineStr"/>
      <c r="W175" s="32" t="inlineStr">
        <is>
          <t>no bills or GL lines in the window</t>
        </is>
      </c>
    </row>
    <row r="176">
      <c r="A176" s="43" t="inlineStr">
        <is>
          <t>Miramar</t>
        </is>
      </c>
      <c r="B176" s="43" t="inlineStr">
        <is>
          <t>Jacksonville, FL</t>
        </is>
      </c>
      <c r="C176" s="43" t="inlineStr">
        <is>
          <t>N</t>
        </is>
      </c>
      <c r="D176" s="31">
        <f>IFERROR(INDEX('Property List'!$B$6:$B$35,MATCH($A176,'Property List'!$A$6:$A$35,0)),"")</f>
        <v/>
      </c>
      <c r="E176" s="31">
        <f>IF(SUMIFS('1. Floor Plan &amp; Rent'!$K$6:$K$539,'1. Floor Plan &amp; Rent'!$A$6:$A$539,$A176,'1. Floor Plan &amp; Rent'!$D$6:$D$539,"&lt;&gt;Property Total")=0,"",SUMIFS('1. Floor Plan &amp; Rent'!$K$6:$K$539,'1. Floor Plan &amp; Rent'!$A$6:$A$539,$A176,'1. Floor Plan &amp; Rent'!$D$6:$D$539,"&lt;&gt;Property Total"))</f>
        <v/>
      </c>
      <c r="F176" s="43" t="inlineStr">
        <is>
          <t>Other</t>
        </is>
      </c>
      <c r="G176" s="34" t="inlineStr">
        <is>
          <t>Y</t>
        </is>
      </c>
      <c r="H176" s="34" t="inlineStr"/>
      <c r="I176" s="32" t="inlineStr"/>
      <c r="J176" s="32" t="inlineStr"/>
      <c r="K176" s="32" t="inlineStr"/>
      <c r="L176" s="33" t="n"/>
      <c r="M176" s="33" t="n"/>
      <c r="N176" s="33" t="n"/>
      <c r="O176" s="33" t="n"/>
      <c r="P176" s="33" t="n"/>
      <c r="Q176" s="33" t="n"/>
      <c r="R176" s="15">
        <f>IFERROR(AVERAGE(L176:Q176),"")</f>
        <v/>
      </c>
      <c r="S176" s="15">
        <f>IFERROR(SUM(L176:Q176),"")</f>
        <v/>
      </c>
      <c r="T176" s="15">
        <f>IFERROR(R176/D176,"")</f>
        <v/>
      </c>
      <c r="U176" s="15">
        <f>IFERROR(R176/E176,"")</f>
        <v/>
      </c>
      <c r="V176" s="32" t="inlineStr"/>
      <c r="W176" s="32" t="inlineStr">
        <is>
          <t>no bills or GL lines in the window</t>
        </is>
      </c>
    </row>
    <row r="177">
      <c r="A177" s="43" t="inlineStr">
        <is>
          <t>San Remo</t>
        </is>
      </c>
      <c r="B177" s="43" t="inlineStr">
        <is>
          <t>Jacksonville, FL</t>
        </is>
      </c>
      <c r="C177" s="43" t="inlineStr">
        <is>
          <t>N</t>
        </is>
      </c>
      <c r="D177" s="31">
        <f>IFERROR(INDEX('Property List'!$B$6:$B$35,MATCH($A177,'Property List'!$A$6:$A$35,0)),"")</f>
        <v/>
      </c>
      <c r="E177" s="31">
        <f>IF(SUMIFS('1. Floor Plan &amp; Rent'!$K$6:$K$539,'1. Floor Plan &amp; Rent'!$A$6:$A$539,$A177,'1. Floor Plan &amp; Rent'!$D$6:$D$539,"&lt;&gt;Property Total")=0,"",SUMIFS('1. Floor Plan &amp; Rent'!$K$6:$K$539,'1. Floor Plan &amp; Rent'!$A$6:$A$539,$A177,'1. Floor Plan &amp; Rent'!$D$6:$D$539,"&lt;&gt;Property Total"))</f>
        <v/>
      </c>
      <c r="F177" s="43" t="inlineStr">
        <is>
          <t>Water/Sewer</t>
        </is>
      </c>
      <c r="G177" s="34" t="inlineStr">
        <is>
          <t>Y</t>
        </is>
      </c>
      <c r="H177" s="34" t="inlineStr">
        <is>
          <t>Y</t>
        </is>
      </c>
      <c r="I177" s="32" t="inlineStr">
        <is>
          <t>JEA, Rapid Coastal Renovations LLC</t>
        </is>
      </c>
      <c r="J177" s="32" t="inlineStr">
        <is>
          <t>1381480978</t>
        </is>
      </c>
      <c r="K177" s="32" t="inlineStr">
        <is>
          <t>Metered (1 acct)</t>
        </is>
      </c>
      <c r="L177" s="33" t="n">
        <v>17000</v>
      </c>
      <c r="M177" s="33" t="n">
        <v>4212.31</v>
      </c>
      <c r="N177" s="33" t="n">
        <v>41840.27</v>
      </c>
      <c r="O177" s="33" t="n">
        <v>12254.96</v>
      </c>
      <c r="P177" s="33" t="n">
        <v>11658.11</v>
      </c>
      <c r="Q177" s="33" t="n">
        <v>11658.12</v>
      </c>
      <c r="R177" s="15">
        <f>IFERROR(AVERAGE(L177:Q177),"")</f>
        <v/>
      </c>
      <c r="S177" s="15">
        <f>IFERROR(SUM(L177:Q177),"")</f>
        <v/>
      </c>
      <c r="T177" s="15">
        <f>IFERROR(R177/D177,"")</f>
        <v/>
      </c>
      <c r="U177" s="15">
        <f>IFERROR(R177/E177,"")</f>
        <v/>
      </c>
      <c r="V177" s="32" t="inlineStr">
        <is>
          <t>High</t>
        </is>
      </c>
      <c r="W177" s="32" t="inlineStr">
        <is>
          <t>GL and captured invoices disagree — 2026-02 GL $17,000 vs invoices $10,842; 2026-03 GL $4,212 vs invoices $11,461; 2026-04 GL $41,840 vs invoices $11,363; stormwater netted out — the GL books it inside Water/Sewer; source: gl/workbook</t>
        </is>
      </c>
    </row>
    <row r="178">
      <c r="A178" s="43" t="inlineStr">
        <is>
          <t>San Remo</t>
        </is>
      </c>
      <c r="B178" s="43" t="inlineStr">
        <is>
          <t>Jacksonville, FL</t>
        </is>
      </c>
      <c r="C178" s="43" t="inlineStr">
        <is>
          <t>N</t>
        </is>
      </c>
      <c r="D178" s="31">
        <f>IFERROR(INDEX('Property List'!$B$6:$B$35,MATCH($A178,'Property List'!$A$6:$A$35,0)),"")</f>
        <v/>
      </c>
      <c r="E178" s="31">
        <f>IF(SUMIFS('1. Floor Plan &amp; Rent'!$K$6:$K$539,'1. Floor Plan &amp; Rent'!$A$6:$A$539,$A178,'1. Floor Plan &amp; Rent'!$D$6:$D$539,"&lt;&gt;Property Total")=0,"",SUMIFS('1. Floor Plan &amp; Rent'!$K$6:$K$539,'1. Floor Plan &amp; Rent'!$A$6:$A$539,$A178,'1. Floor Plan &amp; Rent'!$D$6:$D$539,"&lt;&gt;Property Total"))</f>
        <v/>
      </c>
      <c r="F178" s="43" t="inlineStr">
        <is>
          <t>Trash &amp; Valet Waste</t>
        </is>
      </c>
      <c r="G178" s="34" t="inlineStr">
        <is>
          <t>Y</t>
        </is>
      </c>
      <c r="H178" s="34" t="inlineStr">
        <is>
          <t>Y</t>
        </is>
      </c>
      <c r="I178" s="32" t="inlineStr">
        <is>
          <t>GFL ENTERPRISES, INC., Rapid Coastal Renovations LLC</t>
        </is>
      </c>
      <c r="J178" s="32" t="inlineStr"/>
      <c r="K178" s="32" t="inlineStr">
        <is>
          <t>Invoiced total (0 accts)</t>
        </is>
      </c>
      <c r="L178" s="33" t="n">
        <v>3886</v>
      </c>
      <c r="M178" s="33" t="n">
        <v>3518.1</v>
      </c>
      <c r="N178" s="33" t="n">
        <v>12799.1</v>
      </c>
      <c r="O178" s="33" t="n">
        <v>4000</v>
      </c>
      <c r="P178" s="33" t="n">
        <v>2048.25</v>
      </c>
      <c r="Q178" s="33" t="n">
        <v>2495.74</v>
      </c>
      <c r="R178" s="15">
        <f>IFERROR(AVERAGE(L178:Q178),"")</f>
        <v/>
      </c>
      <c r="S178" s="15">
        <f>IFERROR(SUM(L178:Q178),"")</f>
        <v/>
      </c>
      <c r="T178" s="15">
        <f>IFERROR(R178/D178,"")</f>
        <v/>
      </c>
      <c r="U178" s="15">
        <f>IFERROR(R178/E178,"")</f>
        <v/>
      </c>
      <c r="V178" s="32" t="inlineStr">
        <is>
          <t>Med</t>
        </is>
      </c>
      <c r="W178" s="32" t="inlineStr">
        <is>
          <t>source: gl</t>
        </is>
      </c>
    </row>
    <row r="179">
      <c r="A179" s="43" t="inlineStr">
        <is>
          <t>San Remo</t>
        </is>
      </c>
      <c r="B179" s="43" t="inlineStr">
        <is>
          <t>Jacksonville, FL</t>
        </is>
      </c>
      <c r="C179" s="43" t="inlineStr">
        <is>
          <t>N</t>
        </is>
      </c>
      <c r="D179" s="31">
        <f>IFERROR(INDEX('Property List'!$B$6:$B$35,MATCH($A179,'Property List'!$A$6:$A$35,0)),"")</f>
        <v/>
      </c>
      <c r="E179" s="31">
        <f>IF(SUMIFS('1. Floor Plan &amp; Rent'!$K$6:$K$539,'1. Floor Plan &amp; Rent'!$A$6:$A$539,$A179,'1. Floor Plan &amp; Rent'!$D$6:$D$539,"&lt;&gt;Property Total")=0,"",SUMIFS('1. Floor Plan &amp; Rent'!$K$6:$K$539,'1. Floor Plan &amp; Rent'!$A$6:$A$539,$A179,'1. Floor Plan &amp; Rent'!$D$6:$D$539,"&lt;&gt;Property Total"))</f>
        <v/>
      </c>
      <c r="F179" s="43" t="inlineStr">
        <is>
          <t>Common-Area Electric</t>
        </is>
      </c>
      <c r="G179" s="34" t="inlineStr">
        <is>
          <t>Y</t>
        </is>
      </c>
      <c r="H179" s="34" t="inlineStr">
        <is>
          <t>Partial</t>
        </is>
      </c>
      <c r="I179" s="32" t="inlineStr">
        <is>
          <t>JEA</t>
        </is>
      </c>
      <c r="J179" s="32" t="inlineStr"/>
      <c r="K179" s="32" t="inlineStr">
        <is>
          <t>Invoiced total (0 accts)</t>
        </is>
      </c>
      <c r="L179" s="33" t="n">
        <v>2200</v>
      </c>
      <c r="M179" s="33" t="n">
        <v>5541.53</v>
      </c>
      <c r="N179" s="33" t="n">
        <v>2419.57</v>
      </c>
      <c r="O179" s="33" t="n">
        <v>3264.37</v>
      </c>
      <c r="P179" s="33" t="n">
        <v>3256.55</v>
      </c>
      <c r="Q179" s="33" t="n">
        <v>3488.34</v>
      </c>
      <c r="R179" s="15">
        <f>IFERROR(AVERAGE(L179:Q179),"")</f>
        <v/>
      </c>
      <c r="S179" s="15">
        <f>IFERROR(SUM(L179:Q179),"")</f>
        <v/>
      </c>
      <c r="T179" s="15">
        <f>IFERROR(R179/D179,"")</f>
        <v/>
      </c>
      <c r="U179" s="15">
        <f>IFERROR(R179/E179,"")</f>
        <v/>
      </c>
      <c r="V179" s="32" t="inlineStr">
        <is>
          <t>Med</t>
        </is>
      </c>
      <c r="W179" s="32" t="inlineStr">
        <is>
          <t>1 account(s) not yet tagged house vs resident — see data/meter-class.review.csv; source: gl</t>
        </is>
      </c>
    </row>
    <row r="180">
      <c r="A180" s="43" t="inlineStr">
        <is>
          <t>San Remo</t>
        </is>
      </c>
      <c r="B180" s="43" t="inlineStr">
        <is>
          <t>Jacksonville, FL</t>
        </is>
      </c>
      <c r="C180" s="43" t="inlineStr">
        <is>
          <t>N</t>
        </is>
      </c>
      <c r="D180" s="31">
        <f>IFERROR(INDEX('Property List'!$B$6:$B$35,MATCH($A180,'Property List'!$A$6:$A$35,0)),"")</f>
        <v/>
      </c>
      <c r="E180" s="31">
        <f>IF(SUMIFS('1. Floor Plan &amp; Rent'!$K$6:$K$539,'1. Floor Plan &amp; Rent'!$A$6:$A$539,$A180,'1. Floor Plan &amp; Rent'!$D$6:$D$539,"&lt;&gt;Property Total")=0,"",SUMIFS('1. Floor Plan &amp; Rent'!$K$6:$K$539,'1. Floor Plan &amp; Rent'!$A$6:$A$539,$A180,'1. Floor Plan &amp; Rent'!$D$6:$D$539,"&lt;&gt;Property Total"))</f>
        <v/>
      </c>
      <c r="F180" s="43" t="inlineStr">
        <is>
          <t>Gas (Common/House)</t>
        </is>
      </c>
      <c r="G180" s="34" t="inlineStr">
        <is>
          <t>Y</t>
        </is>
      </c>
      <c r="H180" s="34" t="inlineStr">
        <is>
          <t>Partial</t>
        </is>
      </c>
      <c r="I180" s="32" t="inlineStr">
        <is>
          <t>AMERIGAS</t>
        </is>
      </c>
      <c r="J180" s="32" t="inlineStr"/>
      <c r="K180" s="32" t="inlineStr">
        <is>
          <t>Invoiced total (0 accts)</t>
        </is>
      </c>
      <c r="L180" s="33" t="n">
        <v>4967.29</v>
      </c>
      <c r="M180" s="33" t="n"/>
      <c r="N180" s="33" t="n"/>
      <c r="O180" s="33" t="n"/>
      <c r="P180" s="33" t="n"/>
      <c r="Q180" s="33" t="n"/>
      <c r="R180" s="15">
        <f>IFERROR(AVERAGE(L180:Q180),"")</f>
        <v/>
      </c>
      <c r="S180" s="15">
        <f>IFERROR(SUM(L180:Q180),"")</f>
        <v/>
      </c>
      <c r="T180" s="15">
        <f>IFERROR(R180/D180,"")</f>
        <v/>
      </c>
      <c r="U180" s="15">
        <f>IFERROR(R180/E180,"")</f>
        <v/>
      </c>
      <c r="V180" s="32" t="inlineStr">
        <is>
          <t>Med</t>
        </is>
      </c>
      <c r="W180" s="32" t="inlineStr">
        <is>
          <t>no invoice captured for Mar-26, Apr-26, May-26, Jun-26, Jul-26; source: gl</t>
        </is>
      </c>
    </row>
    <row r="181">
      <c r="A181" s="43" t="inlineStr">
        <is>
          <t>San Remo</t>
        </is>
      </c>
      <c r="B181" s="43" t="inlineStr">
        <is>
          <t>Jacksonville, FL</t>
        </is>
      </c>
      <c r="C181" s="43" t="inlineStr">
        <is>
          <t>N</t>
        </is>
      </c>
      <c r="D181" s="31">
        <f>IFERROR(INDEX('Property List'!$B$6:$B$35,MATCH($A181,'Property List'!$A$6:$A$35,0)),"")</f>
        <v/>
      </c>
      <c r="E181" s="31">
        <f>IF(SUMIFS('1. Floor Plan &amp; Rent'!$K$6:$K$539,'1. Floor Plan &amp; Rent'!$A$6:$A$539,$A181,'1. Floor Plan &amp; Rent'!$D$6:$D$539,"&lt;&gt;Property Total")=0,"",SUMIFS('1. Floor Plan &amp; Rent'!$K$6:$K$539,'1. Floor Plan &amp; Rent'!$A$6:$A$539,$A181,'1. Floor Plan &amp; Rent'!$D$6:$D$539,"&lt;&gt;Property Total"))</f>
        <v/>
      </c>
      <c r="F181" s="43" t="inlineStr">
        <is>
          <t>Pest Control</t>
        </is>
      </c>
      <c r="G181" s="34" t="inlineStr">
        <is>
          <t>Y</t>
        </is>
      </c>
      <c r="H181" s="34" t="inlineStr">
        <is>
          <t>Partial</t>
        </is>
      </c>
      <c r="I181" s="32" t="inlineStr">
        <is>
          <t>Root Solutions Termite, Lawn &amp; Pest</t>
        </is>
      </c>
      <c r="J181" s="32" t="inlineStr"/>
      <c r="K181" s="32" t="inlineStr">
        <is>
          <t>Flat monthly contract</t>
        </is>
      </c>
      <c r="L181" s="33" t="n"/>
      <c r="M181" s="33" t="n">
        <v>1604</v>
      </c>
      <c r="N181" s="33" t="n">
        <v>4757</v>
      </c>
      <c r="O181" s="33" t="n">
        <v>1529</v>
      </c>
      <c r="P181" s="33" t="n">
        <v>908</v>
      </c>
      <c r="Q181" s="33" t="n">
        <v>1629</v>
      </c>
      <c r="R181" s="15">
        <f>IFERROR(AVERAGE(L181:Q181),"")</f>
        <v/>
      </c>
      <c r="S181" s="15">
        <f>IFERROR(SUM(L181:Q181),"")</f>
        <v/>
      </c>
      <c r="T181" s="15">
        <f>IFERROR(R181/D181,"")</f>
        <v/>
      </c>
      <c r="U181" s="15">
        <f>IFERROR(R181/E181,"")</f>
        <v/>
      </c>
      <c r="V181" s="32" t="inlineStr">
        <is>
          <t>Med</t>
        </is>
      </c>
      <c r="W181" s="32" t="inlineStr">
        <is>
          <t>no invoice captured for Feb-26; source: gl</t>
        </is>
      </c>
    </row>
    <row r="182">
      <c r="A182" s="43" t="inlineStr">
        <is>
          <t>San Remo</t>
        </is>
      </c>
      <c r="B182" s="43" t="inlineStr">
        <is>
          <t>Jacksonville, FL</t>
        </is>
      </c>
      <c r="C182" s="43" t="inlineStr">
        <is>
          <t>N</t>
        </is>
      </c>
      <c r="D182" s="31">
        <f>IFERROR(INDEX('Property List'!$B$6:$B$35,MATCH($A182,'Property List'!$A$6:$A$35,0)),"")</f>
        <v/>
      </c>
      <c r="E182" s="31">
        <f>IF(SUMIFS('1. Floor Plan &amp; Rent'!$K$6:$K$539,'1. Floor Plan &amp; Rent'!$A$6:$A$539,$A182,'1. Floor Plan &amp; Rent'!$D$6:$D$539,"&lt;&gt;Property Total")=0,"",SUMIFS('1. Floor Plan &amp; Rent'!$K$6:$K$539,'1. Floor Plan &amp; Rent'!$A$6:$A$539,$A182,'1. Floor Plan &amp; Rent'!$D$6:$D$539,"&lt;&gt;Property Total"))</f>
        <v/>
      </c>
      <c r="F182" s="43" t="inlineStr">
        <is>
          <t>Stormwater/Drainage Fee</t>
        </is>
      </c>
      <c r="G182" s="34" t="inlineStr">
        <is>
          <t>Y</t>
        </is>
      </c>
      <c r="H182" s="34" t="inlineStr"/>
      <c r="I182" s="32" t="inlineStr"/>
      <c r="J182" s="32" t="inlineStr"/>
      <c r="K182" s="32" t="inlineStr"/>
      <c r="L182" s="33" t="n"/>
      <c r="M182" s="33" t="n"/>
      <c r="N182" s="33" t="n"/>
      <c r="O182" s="33" t="n"/>
      <c r="P182" s="33" t="n"/>
      <c r="Q182" s="33" t="n"/>
      <c r="R182" s="15">
        <f>IFERROR(AVERAGE(L182:Q182),"")</f>
        <v/>
      </c>
      <c r="S182" s="15">
        <f>IFERROR(SUM(L182:Q182),"")</f>
        <v/>
      </c>
      <c r="T182" s="15">
        <f>IFERROR(R182/D182,"")</f>
        <v/>
      </c>
      <c r="U182" s="15">
        <f>IFERROR(R182/E182,"")</f>
        <v/>
      </c>
      <c r="V182" s="32" t="inlineStr"/>
      <c r="W182" s="32" t="inlineStr">
        <is>
          <t>no bills or GL lines in the window</t>
        </is>
      </c>
    </row>
    <row r="183">
      <c r="A183" s="43" t="inlineStr">
        <is>
          <t>San Remo</t>
        </is>
      </c>
      <c r="B183" s="43" t="inlineStr">
        <is>
          <t>Jacksonville, FL</t>
        </is>
      </c>
      <c r="C183" s="43" t="inlineStr">
        <is>
          <t>N</t>
        </is>
      </c>
      <c r="D183" s="31">
        <f>IFERROR(INDEX('Property List'!$B$6:$B$35,MATCH($A183,'Property List'!$A$6:$A$35,0)),"")</f>
        <v/>
      </c>
      <c r="E183" s="31">
        <f>IF(SUMIFS('1. Floor Plan &amp; Rent'!$K$6:$K$539,'1. Floor Plan &amp; Rent'!$A$6:$A$539,$A183,'1. Floor Plan &amp; Rent'!$D$6:$D$539,"&lt;&gt;Property Total")=0,"",SUMIFS('1. Floor Plan &amp; Rent'!$K$6:$K$539,'1. Floor Plan &amp; Rent'!$A$6:$A$539,$A183,'1. Floor Plan &amp; Rent'!$D$6:$D$539,"&lt;&gt;Property Total"))</f>
        <v/>
      </c>
      <c r="F183" s="43" t="inlineStr">
        <is>
          <t>Cable/Internet (Bulk)</t>
        </is>
      </c>
      <c r="G183" s="34" t="inlineStr">
        <is>
          <t>Y</t>
        </is>
      </c>
      <c r="H183" s="34" t="inlineStr">
        <is>
          <t>Partial</t>
        </is>
      </c>
      <c r="I183" s="32" t="inlineStr">
        <is>
          <t>APARTMENTS247.COM INC, COMCAST, REALPAGE, INC, TPX COMMUNICATIONS</t>
        </is>
      </c>
      <c r="J183" s="32" t="inlineStr"/>
      <c r="K183" s="32" t="inlineStr">
        <is>
          <t>Flat monthly contract</t>
        </is>
      </c>
      <c r="L183" s="33" t="n"/>
      <c r="M183" s="33" t="n">
        <v>3410</v>
      </c>
      <c r="N183" s="33" t="n">
        <v>310</v>
      </c>
      <c r="O183" s="33" t="n">
        <v>9034.35</v>
      </c>
      <c r="P183" s="33" t="n"/>
      <c r="Q183" s="33" t="n">
        <v>1530.32</v>
      </c>
      <c r="R183" s="15">
        <f>IFERROR(AVERAGE(L183:Q183),"")</f>
        <v/>
      </c>
      <c r="S183" s="15">
        <f>IFERROR(SUM(L183:Q183),"")</f>
        <v/>
      </c>
      <c r="T183" s="15">
        <f>IFERROR(R183/D183,"")</f>
        <v/>
      </c>
      <c r="U183" s="15">
        <f>IFERROR(R183/E183,"")</f>
        <v/>
      </c>
      <c r="V183" s="32" t="inlineStr">
        <is>
          <t>Med</t>
        </is>
      </c>
      <c r="W183" s="32" t="inlineStr">
        <is>
          <t>no invoice captured for Feb-26, Jun-26; source: gl</t>
        </is>
      </c>
    </row>
    <row r="184">
      <c r="A184" s="43" t="inlineStr">
        <is>
          <t>San Remo</t>
        </is>
      </c>
      <c r="B184" s="43" t="inlineStr">
        <is>
          <t>Jacksonville, FL</t>
        </is>
      </c>
      <c r="C184" s="43" t="inlineStr">
        <is>
          <t>N</t>
        </is>
      </c>
      <c r="D184" s="31">
        <f>IFERROR(INDEX('Property List'!$B$6:$B$35,MATCH($A184,'Property List'!$A$6:$A$35,0)),"")</f>
        <v/>
      </c>
      <c r="E184" s="31">
        <f>IF(SUMIFS('1. Floor Plan &amp; Rent'!$K$6:$K$539,'1. Floor Plan &amp; Rent'!$A$6:$A$539,$A184,'1. Floor Plan &amp; Rent'!$D$6:$D$539,"&lt;&gt;Property Total")=0,"",SUMIFS('1. Floor Plan &amp; Rent'!$K$6:$K$539,'1. Floor Plan &amp; Rent'!$A$6:$A$539,$A184,'1. Floor Plan &amp; Rent'!$D$6:$D$539,"&lt;&gt;Property Total"))</f>
        <v/>
      </c>
      <c r="F184" s="43" t="inlineStr">
        <is>
          <t>Utility Billing Admin Fee</t>
        </is>
      </c>
      <c r="G184" s="34" t="inlineStr">
        <is>
          <t>Y</t>
        </is>
      </c>
      <c r="H184" s="34" t="inlineStr"/>
      <c r="I184" s="32" t="inlineStr"/>
      <c r="J184" s="32" t="inlineStr"/>
      <c r="K184" s="32" t="inlineStr"/>
      <c r="L184" s="33" t="n"/>
      <c r="M184" s="33" t="n"/>
      <c r="N184" s="33" t="n"/>
      <c r="O184" s="33" t="n"/>
      <c r="P184" s="33" t="n"/>
      <c r="Q184" s="33" t="n"/>
      <c r="R184" s="15">
        <f>IFERROR(AVERAGE(L184:Q184),"")</f>
        <v/>
      </c>
      <c r="S184" s="15">
        <f>IFERROR(SUM(L184:Q184),"")</f>
        <v/>
      </c>
      <c r="T184" s="15">
        <f>IFERROR(R184/D184,"")</f>
        <v/>
      </c>
      <c r="U184" s="15">
        <f>IFERROR(R184/E184,"")</f>
        <v/>
      </c>
      <c r="V184" s="32" t="inlineStr"/>
      <c r="W184" s="32" t="inlineStr">
        <is>
          <t>no bills or GL lines in the window</t>
        </is>
      </c>
    </row>
    <row r="185">
      <c r="A185" s="43" t="inlineStr">
        <is>
          <t>San Remo</t>
        </is>
      </c>
      <c r="B185" s="43" t="inlineStr">
        <is>
          <t>Jacksonville, FL</t>
        </is>
      </c>
      <c r="C185" s="43" t="inlineStr">
        <is>
          <t>N</t>
        </is>
      </c>
      <c r="D185" s="31">
        <f>IFERROR(INDEX('Property List'!$B$6:$B$35,MATCH($A185,'Property List'!$A$6:$A$35,0)),"")</f>
        <v/>
      </c>
      <c r="E185" s="31">
        <f>IF(SUMIFS('1. Floor Plan &amp; Rent'!$K$6:$K$539,'1. Floor Plan &amp; Rent'!$A$6:$A$539,$A185,'1. Floor Plan &amp; Rent'!$D$6:$D$539,"&lt;&gt;Property Total")=0,"",SUMIFS('1. Floor Plan &amp; Rent'!$K$6:$K$539,'1. Floor Plan &amp; Rent'!$A$6:$A$539,$A185,'1. Floor Plan &amp; Rent'!$D$6:$D$539,"&lt;&gt;Property Total"))</f>
        <v/>
      </c>
      <c r="F185" s="43" t="inlineStr">
        <is>
          <t>Other</t>
        </is>
      </c>
      <c r="G185" s="34" t="inlineStr">
        <is>
          <t>Y</t>
        </is>
      </c>
      <c r="H185" s="34" t="inlineStr"/>
      <c r="I185" s="32" t="inlineStr"/>
      <c r="J185" s="32" t="inlineStr"/>
      <c r="K185" s="32" t="inlineStr"/>
      <c r="L185" s="33" t="n"/>
      <c r="M185" s="33" t="n"/>
      <c r="N185" s="33" t="n"/>
      <c r="O185" s="33" t="n"/>
      <c r="P185" s="33" t="n"/>
      <c r="Q185" s="33" t="n"/>
      <c r="R185" s="15">
        <f>IFERROR(AVERAGE(L185:Q185),"")</f>
        <v/>
      </c>
      <c r="S185" s="15">
        <f>IFERROR(SUM(L185:Q185),"")</f>
        <v/>
      </c>
      <c r="T185" s="15">
        <f>IFERROR(R185/D185,"")</f>
        <v/>
      </c>
      <c r="U185" s="15">
        <f>IFERROR(R185/E185,"")</f>
        <v/>
      </c>
      <c r="V185" s="32" t="inlineStr"/>
      <c r="W185" s="32" t="inlineStr">
        <is>
          <t>no bills or GL lines in the window</t>
        </is>
      </c>
    </row>
    <row r="186">
      <c r="A186" s="43" t="inlineStr">
        <is>
          <t>Shore House</t>
        </is>
      </c>
      <c r="B186" s="43" t="inlineStr">
        <is>
          <t>Jacksonville, FL</t>
        </is>
      </c>
      <c r="C186" s="43" t="inlineStr">
        <is>
          <t>N</t>
        </is>
      </c>
      <c r="D186" s="31">
        <f>IFERROR(INDEX('Property List'!$B$6:$B$35,MATCH($A186,'Property List'!$A$6:$A$35,0)),"")</f>
        <v/>
      </c>
      <c r="E186" s="31">
        <f>IF(SUMIFS('1. Floor Plan &amp; Rent'!$K$6:$K$539,'1. Floor Plan &amp; Rent'!$A$6:$A$539,$A186,'1. Floor Plan &amp; Rent'!$D$6:$D$539,"&lt;&gt;Property Total")=0,"",SUMIFS('1. Floor Plan &amp; Rent'!$K$6:$K$539,'1. Floor Plan &amp; Rent'!$A$6:$A$539,$A186,'1. Floor Plan &amp; Rent'!$D$6:$D$539,"&lt;&gt;Property Total"))</f>
        <v/>
      </c>
      <c r="F186" s="43" t="inlineStr">
        <is>
          <t>Water/Sewer</t>
        </is>
      </c>
      <c r="G186" s="34" t="inlineStr">
        <is>
          <t>Y</t>
        </is>
      </c>
      <c r="H186" s="34" t="inlineStr">
        <is>
          <t>Y</t>
        </is>
      </c>
      <c r="I186" s="32" t="inlineStr">
        <is>
          <t>JEA</t>
        </is>
      </c>
      <c r="J186" s="32" t="inlineStr">
        <is>
          <t>8019618824</t>
        </is>
      </c>
      <c r="K186" s="32" t="inlineStr">
        <is>
          <t>Metered (1 acct)</t>
        </is>
      </c>
      <c r="L186" s="33" t="n">
        <v>20000</v>
      </c>
      <c r="M186" s="33" t="n">
        <v>20000</v>
      </c>
      <c r="N186" s="33" t="n">
        <v>20000</v>
      </c>
      <c r="O186" s="33" t="n">
        <v>20000</v>
      </c>
      <c r="P186" s="33" t="n">
        <v>20000</v>
      </c>
      <c r="Q186" s="33" t="n">
        <v>-120000</v>
      </c>
      <c r="R186" s="15">
        <f>IFERROR(AVERAGE(L186:Q186),"")</f>
        <v/>
      </c>
      <c r="S186" s="15">
        <f>IFERROR(SUM(L186:Q186),"")</f>
        <v/>
      </c>
      <c r="T186" s="15">
        <f>IFERROR(R186/D186,"")</f>
        <v/>
      </c>
      <c r="U186" s="15">
        <f>IFERROR(R186/E186,"")</f>
        <v/>
      </c>
      <c r="V186" s="32" t="inlineStr">
        <is>
          <t>High</t>
        </is>
      </c>
      <c r="W186" s="32" t="inlineStr">
        <is>
          <t>GL and captured invoices disagree — 2026-02 GL $20,000 vs invoices $38,461; 2026-03 GL $20,000 vs invoices $138,399; 2026-04 GL $20,000 vs invoices $55,284; stormwater netted out — the GL books it inside Water/Sewer; source: gl/workbook</t>
        </is>
      </c>
    </row>
    <row r="187">
      <c r="A187" s="43" t="inlineStr">
        <is>
          <t>Shore House</t>
        </is>
      </c>
      <c r="B187" s="43" t="inlineStr">
        <is>
          <t>Jacksonville, FL</t>
        </is>
      </c>
      <c r="C187" s="43" t="inlineStr">
        <is>
          <t>N</t>
        </is>
      </c>
      <c r="D187" s="31">
        <f>IFERROR(INDEX('Property List'!$B$6:$B$35,MATCH($A187,'Property List'!$A$6:$A$35,0)),"")</f>
        <v/>
      </c>
      <c r="E187" s="31">
        <f>IF(SUMIFS('1. Floor Plan &amp; Rent'!$K$6:$K$539,'1. Floor Plan &amp; Rent'!$A$6:$A$539,$A187,'1. Floor Plan &amp; Rent'!$D$6:$D$539,"&lt;&gt;Property Total")=0,"",SUMIFS('1. Floor Plan &amp; Rent'!$K$6:$K$539,'1. Floor Plan &amp; Rent'!$A$6:$A$539,$A187,'1. Floor Plan &amp; Rent'!$D$6:$D$539,"&lt;&gt;Property Total"))</f>
        <v/>
      </c>
      <c r="F187" s="43" t="inlineStr">
        <is>
          <t>Trash &amp; Valet Waste</t>
        </is>
      </c>
      <c r="G187" s="34" t="inlineStr">
        <is>
          <t>Y</t>
        </is>
      </c>
      <c r="H187" s="34" t="inlineStr">
        <is>
          <t>Y</t>
        </is>
      </c>
      <c r="I187" s="32" t="inlineStr">
        <is>
          <t>GFL ENTERPRISES, INC., Rapid Coastal Renovations LLC</t>
        </is>
      </c>
      <c r="J187" s="32" t="inlineStr"/>
      <c r="K187" s="32" t="inlineStr">
        <is>
          <t>Invoiced total (0 accts)</t>
        </is>
      </c>
      <c r="L187" s="33" t="n">
        <v>8500</v>
      </c>
      <c r="M187" s="33" t="n">
        <v>13235.3</v>
      </c>
      <c r="N187" s="33" t="n">
        <v>7079.47</v>
      </c>
      <c r="O187" s="33" t="n">
        <v>7000</v>
      </c>
      <c r="P187" s="33" t="n">
        <v>7000</v>
      </c>
      <c r="Q187" s="33" t="n">
        <v>968.74</v>
      </c>
      <c r="R187" s="15">
        <f>IFERROR(AVERAGE(L187:Q187),"")</f>
        <v/>
      </c>
      <c r="S187" s="15">
        <f>IFERROR(SUM(L187:Q187),"")</f>
        <v/>
      </c>
      <c r="T187" s="15">
        <f>IFERROR(R187/D187,"")</f>
        <v/>
      </c>
      <c r="U187" s="15">
        <f>IFERROR(R187/E187,"")</f>
        <v/>
      </c>
      <c r="V187" s="32" t="inlineStr">
        <is>
          <t>Med</t>
        </is>
      </c>
      <c r="W187" s="32" t="inlineStr">
        <is>
          <t>source: gl</t>
        </is>
      </c>
    </row>
    <row r="188">
      <c r="A188" s="43" t="inlineStr">
        <is>
          <t>Shore House</t>
        </is>
      </c>
      <c r="B188" s="43" t="inlineStr">
        <is>
          <t>Jacksonville, FL</t>
        </is>
      </c>
      <c r="C188" s="43" t="inlineStr">
        <is>
          <t>N</t>
        </is>
      </c>
      <c r="D188" s="31">
        <f>IFERROR(INDEX('Property List'!$B$6:$B$35,MATCH($A188,'Property List'!$A$6:$A$35,0)),"")</f>
        <v/>
      </c>
      <c r="E188" s="31">
        <f>IF(SUMIFS('1. Floor Plan &amp; Rent'!$K$6:$K$539,'1. Floor Plan &amp; Rent'!$A$6:$A$539,$A188,'1. Floor Plan &amp; Rent'!$D$6:$D$539,"&lt;&gt;Property Total")=0,"",SUMIFS('1. Floor Plan &amp; Rent'!$K$6:$K$539,'1. Floor Plan &amp; Rent'!$A$6:$A$539,$A188,'1. Floor Plan &amp; Rent'!$D$6:$D$539,"&lt;&gt;Property Total"))</f>
        <v/>
      </c>
      <c r="F188" s="43" t="inlineStr">
        <is>
          <t>Common-Area Electric</t>
        </is>
      </c>
      <c r="G188" s="34" t="inlineStr">
        <is>
          <t>Y</t>
        </is>
      </c>
      <c r="H188" s="34" t="inlineStr">
        <is>
          <t>Partial</t>
        </is>
      </c>
      <c r="I188" s="32" t="inlineStr"/>
      <c r="J188" s="32" t="inlineStr"/>
      <c r="K188" s="32" t="inlineStr">
        <is>
          <t>Invoiced total (0 accts)</t>
        </is>
      </c>
      <c r="L188" s="33" t="n">
        <v>3600</v>
      </c>
      <c r="M188" s="33" t="n">
        <v>3600</v>
      </c>
      <c r="N188" s="33" t="n">
        <v>3600</v>
      </c>
      <c r="O188" s="33" t="n">
        <v>3600</v>
      </c>
      <c r="P188" s="33" t="n">
        <v>3600</v>
      </c>
      <c r="Q188" s="33" t="n">
        <v>-21600</v>
      </c>
      <c r="R188" s="15">
        <f>IFERROR(AVERAGE(L188:Q188),"")</f>
        <v/>
      </c>
      <c r="S188" s="15">
        <f>IFERROR(SUM(L188:Q188),"")</f>
        <v/>
      </c>
      <c r="T188" s="15">
        <f>IFERROR(R188/D188,"")</f>
        <v/>
      </c>
      <c r="U188" s="15">
        <f>IFERROR(R188/E188,"")</f>
        <v/>
      </c>
      <c r="V188" s="32" t="inlineStr">
        <is>
          <t>Med</t>
        </is>
      </c>
      <c r="W188" s="32" t="inlineStr">
        <is>
          <t>1 account(s) not yet tagged house vs resident — see data/meter-class.review.csv; source: gl</t>
        </is>
      </c>
    </row>
    <row r="189">
      <c r="A189" s="43" t="inlineStr">
        <is>
          <t>Shore House</t>
        </is>
      </c>
      <c r="B189" s="43" t="inlineStr">
        <is>
          <t>Jacksonville, FL</t>
        </is>
      </c>
      <c r="C189" s="43" t="inlineStr">
        <is>
          <t>N</t>
        </is>
      </c>
      <c r="D189" s="31">
        <f>IFERROR(INDEX('Property List'!$B$6:$B$35,MATCH($A189,'Property List'!$A$6:$A$35,0)),"")</f>
        <v/>
      </c>
      <c r="E189" s="31">
        <f>IF(SUMIFS('1. Floor Plan &amp; Rent'!$K$6:$K$539,'1. Floor Plan &amp; Rent'!$A$6:$A$539,$A189,'1. Floor Plan &amp; Rent'!$D$6:$D$539,"&lt;&gt;Property Total")=0,"",SUMIFS('1. Floor Plan &amp; Rent'!$K$6:$K$539,'1. Floor Plan &amp; Rent'!$A$6:$A$539,$A189,'1. Floor Plan &amp; Rent'!$D$6:$D$539,"&lt;&gt;Property Total"))</f>
        <v/>
      </c>
      <c r="F189" s="43" t="inlineStr">
        <is>
          <t>Gas (Common/House)</t>
        </is>
      </c>
      <c r="G189" s="34" t="inlineStr">
        <is>
          <t>Y</t>
        </is>
      </c>
      <c r="H189" s="34" t="inlineStr">
        <is>
          <t>Partial</t>
        </is>
      </c>
      <c r="I189" s="32" t="inlineStr">
        <is>
          <t>AMERIGAS</t>
        </is>
      </c>
      <c r="J189" s="32" t="inlineStr"/>
      <c r="K189" s="32" t="inlineStr">
        <is>
          <t>Invoiced total (0 accts)</t>
        </is>
      </c>
      <c r="L189" s="33" t="n"/>
      <c r="M189" s="33" t="n"/>
      <c r="N189" s="33" t="n">
        <v>3323.7</v>
      </c>
      <c r="O189" s="33" t="n"/>
      <c r="P189" s="33" t="n"/>
      <c r="Q189" s="33" t="n"/>
      <c r="R189" s="15">
        <f>IFERROR(AVERAGE(L189:Q189),"")</f>
        <v/>
      </c>
      <c r="S189" s="15">
        <f>IFERROR(SUM(L189:Q189),"")</f>
        <v/>
      </c>
      <c r="T189" s="15">
        <f>IFERROR(R189/D189,"")</f>
        <v/>
      </c>
      <c r="U189" s="15">
        <f>IFERROR(R189/E189,"")</f>
        <v/>
      </c>
      <c r="V189" s="32" t="inlineStr">
        <is>
          <t>Med</t>
        </is>
      </c>
      <c r="W189" s="32" t="inlineStr">
        <is>
          <t>no invoice captured for Feb-26, Mar-26, May-26, Jun-26, Jul-26; source: gl</t>
        </is>
      </c>
    </row>
    <row r="190">
      <c r="A190" s="43" t="inlineStr">
        <is>
          <t>Shore House</t>
        </is>
      </c>
      <c r="B190" s="43" t="inlineStr">
        <is>
          <t>Jacksonville, FL</t>
        </is>
      </c>
      <c r="C190" s="43" t="inlineStr">
        <is>
          <t>N</t>
        </is>
      </c>
      <c r="D190" s="31">
        <f>IFERROR(INDEX('Property List'!$B$6:$B$35,MATCH($A190,'Property List'!$A$6:$A$35,0)),"")</f>
        <v/>
      </c>
      <c r="E190" s="31">
        <f>IF(SUMIFS('1. Floor Plan &amp; Rent'!$K$6:$K$539,'1. Floor Plan &amp; Rent'!$A$6:$A$539,$A190,'1. Floor Plan &amp; Rent'!$D$6:$D$539,"&lt;&gt;Property Total")=0,"",SUMIFS('1. Floor Plan &amp; Rent'!$K$6:$K$539,'1. Floor Plan &amp; Rent'!$A$6:$A$539,$A190,'1. Floor Plan &amp; Rent'!$D$6:$D$539,"&lt;&gt;Property Total"))</f>
        <v/>
      </c>
      <c r="F190" s="43" t="inlineStr">
        <is>
          <t>Pest Control</t>
        </is>
      </c>
      <c r="G190" s="34" t="inlineStr">
        <is>
          <t>Y</t>
        </is>
      </c>
      <c r="H190" s="34" t="inlineStr">
        <is>
          <t>Partial</t>
        </is>
      </c>
      <c r="I190" s="32" t="inlineStr">
        <is>
          <t>Root Solutions Termite, Lawn &amp; Pest</t>
        </is>
      </c>
      <c r="J190" s="32" t="inlineStr"/>
      <c r="K190" s="32" t="inlineStr">
        <is>
          <t>Flat monthly contract</t>
        </is>
      </c>
      <c r="L190" s="33" t="n">
        <v>2246</v>
      </c>
      <c r="M190" s="33" t="n">
        <v>4305</v>
      </c>
      <c r="N190" s="33" t="n">
        <v>2341</v>
      </c>
      <c r="O190" s="33" t="n"/>
      <c r="P190" s="33" t="n"/>
      <c r="Q190" s="33" t="n">
        <v>4913</v>
      </c>
      <c r="R190" s="15">
        <f>IFERROR(AVERAGE(L190:Q190),"")</f>
        <v/>
      </c>
      <c r="S190" s="15">
        <f>IFERROR(SUM(L190:Q190),"")</f>
        <v/>
      </c>
      <c r="T190" s="15">
        <f>IFERROR(R190/D190,"")</f>
        <v/>
      </c>
      <c r="U190" s="15">
        <f>IFERROR(R190/E190,"")</f>
        <v/>
      </c>
      <c r="V190" s="32" t="inlineStr">
        <is>
          <t>Med</t>
        </is>
      </c>
      <c r="W190" s="32" t="inlineStr">
        <is>
          <t>no invoice captured for May-26, Jun-26; source: gl</t>
        </is>
      </c>
    </row>
    <row r="191">
      <c r="A191" s="43" t="inlineStr">
        <is>
          <t>Shore House</t>
        </is>
      </c>
      <c r="B191" s="43" t="inlineStr">
        <is>
          <t>Jacksonville, FL</t>
        </is>
      </c>
      <c r="C191" s="43" t="inlineStr">
        <is>
          <t>N</t>
        </is>
      </c>
      <c r="D191" s="31">
        <f>IFERROR(INDEX('Property List'!$B$6:$B$35,MATCH($A191,'Property List'!$A$6:$A$35,0)),"")</f>
        <v/>
      </c>
      <c r="E191" s="31">
        <f>IF(SUMIFS('1. Floor Plan &amp; Rent'!$K$6:$K$539,'1. Floor Plan &amp; Rent'!$A$6:$A$539,$A191,'1. Floor Plan &amp; Rent'!$D$6:$D$539,"&lt;&gt;Property Total")=0,"",SUMIFS('1. Floor Plan &amp; Rent'!$K$6:$K$539,'1. Floor Plan &amp; Rent'!$A$6:$A$539,$A191,'1. Floor Plan &amp; Rent'!$D$6:$D$539,"&lt;&gt;Property Total"))</f>
        <v/>
      </c>
      <c r="F191" s="43" t="inlineStr">
        <is>
          <t>Stormwater/Drainage Fee</t>
        </is>
      </c>
      <c r="G191" s="34" t="inlineStr">
        <is>
          <t>Y</t>
        </is>
      </c>
      <c r="H191" s="34" t="inlineStr"/>
      <c r="I191" s="32" t="inlineStr"/>
      <c r="J191" s="32" t="inlineStr"/>
      <c r="K191" s="32" t="inlineStr"/>
      <c r="L191" s="33" t="n"/>
      <c r="M191" s="33" t="n"/>
      <c r="N191" s="33" t="n"/>
      <c r="O191" s="33" t="n"/>
      <c r="P191" s="33" t="n"/>
      <c r="Q191" s="33" t="n"/>
      <c r="R191" s="15">
        <f>IFERROR(AVERAGE(L191:Q191),"")</f>
        <v/>
      </c>
      <c r="S191" s="15">
        <f>IFERROR(SUM(L191:Q191),"")</f>
        <v/>
      </c>
      <c r="T191" s="15">
        <f>IFERROR(R191/D191,"")</f>
        <v/>
      </c>
      <c r="U191" s="15">
        <f>IFERROR(R191/E191,"")</f>
        <v/>
      </c>
      <c r="V191" s="32" t="inlineStr"/>
      <c r="W191" s="32" t="inlineStr">
        <is>
          <t>no bills or GL lines in the window</t>
        </is>
      </c>
    </row>
    <row r="192">
      <c r="A192" s="43" t="inlineStr">
        <is>
          <t>Shore House</t>
        </is>
      </c>
      <c r="B192" s="43" t="inlineStr">
        <is>
          <t>Jacksonville, FL</t>
        </is>
      </c>
      <c r="C192" s="43" t="inlineStr">
        <is>
          <t>N</t>
        </is>
      </c>
      <c r="D192" s="31">
        <f>IFERROR(INDEX('Property List'!$B$6:$B$35,MATCH($A192,'Property List'!$A$6:$A$35,0)),"")</f>
        <v/>
      </c>
      <c r="E192" s="31">
        <f>IF(SUMIFS('1. Floor Plan &amp; Rent'!$K$6:$K$539,'1. Floor Plan &amp; Rent'!$A$6:$A$539,$A192,'1. Floor Plan &amp; Rent'!$D$6:$D$539,"&lt;&gt;Property Total")=0,"",SUMIFS('1. Floor Plan &amp; Rent'!$K$6:$K$539,'1. Floor Plan &amp; Rent'!$A$6:$A$539,$A192,'1. Floor Plan &amp; Rent'!$D$6:$D$539,"&lt;&gt;Property Total"))</f>
        <v/>
      </c>
      <c r="F192" s="43" t="inlineStr">
        <is>
          <t>Cable/Internet (Bulk)</t>
        </is>
      </c>
      <c r="G192" s="34" t="inlineStr">
        <is>
          <t>Y</t>
        </is>
      </c>
      <c r="H192" s="34" t="inlineStr">
        <is>
          <t>Partial</t>
        </is>
      </c>
      <c r="I192" s="32" t="inlineStr">
        <is>
          <t>APARTMENTS247.COM INC, FIRST COAST APARTMENT ASSOCIATION, REALPAGE, INC</t>
        </is>
      </c>
      <c r="J192" s="32" t="inlineStr"/>
      <c r="K192" s="32" t="inlineStr">
        <is>
          <t>Flat monthly contract</t>
        </is>
      </c>
      <c r="L192" s="33" t="n">
        <v>620</v>
      </c>
      <c r="M192" s="33" t="n">
        <v>4994.56</v>
      </c>
      <c r="N192" s="33" t="n"/>
      <c r="O192" s="33" t="n">
        <v>2710.41</v>
      </c>
      <c r="P192" s="33" t="n">
        <v>310</v>
      </c>
      <c r="Q192" s="33" t="n">
        <v>1240</v>
      </c>
      <c r="R192" s="15">
        <f>IFERROR(AVERAGE(L192:Q192),"")</f>
        <v/>
      </c>
      <c r="S192" s="15">
        <f>IFERROR(SUM(L192:Q192),"")</f>
        <v/>
      </c>
      <c r="T192" s="15">
        <f>IFERROR(R192/D192,"")</f>
        <v/>
      </c>
      <c r="U192" s="15">
        <f>IFERROR(R192/E192,"")</f>
        <v/>
      </c>
      <c r="V192" s="32" t="inlineStr">
        <is>
          <t>Med</t>
        </is>
      </c>
      <c r="W192" s="32" t="inlineStr">
        <is>
          <t>no invoice captured for Apr-26; source: gl</t>
        </is>
      </c>
    </row>
    <row r="193">
      <c r="A193" s="43" t="inlineStr">
        <is>
          <t>Shore House</t>
        </is>
      </c>
      <c r="B193" s="43" t="inlineStr">
        <is>
          <t>Jacksonville, FL</t>
        </is>
      </c>
      <c r="C193" s="43" t="inlineStr">
        <is>
          <t>N</t>
        </is>
      </c>
      <c r="D193" s="31">
        <f>IFERROR(INDEX('Property List'!$B$6:$B$35,MATCH($A193,'Property List'!$A$6:$A$35,0)),"")</f>
        <v/>
      </c>
      <c r="E193" s="31">
        <f>IF(SUMIFS('1. Floor Plan &amp; Rent'!$K$6:$K$539,'1. Floor Plan &amp; Rent'!$A$6:$A$539,$A193,'1. Floor Plan &amp; Rent'!$D$6:$D$539,"&lt;&gt;Property Total")=0,"",SUMIFS('1. Floor Plan &amp; Rent'!$K$6:$K$539,'1. Floor Plan &amp; Rent'!$A$6:$A$539,$A193,'1. Floor Plan &amp; Rent'!$D$6:$D$539,"&lt;&gt;Property Total"))</f>
        <v/>
      </c>
      <c r="F193" s="43" t="inlineStr">
        <is>
          <t>Utility Billing Admin Fee</t>
        </is>
      </c>
      <c r="G193" s="34" t="inlineStr">
        <is>
          <t>Y</t>
        </is>
      </c>
      <c r="H193" s="34" t="inlineStr"/>
      <c r="I193" s="32" t="inlineStr"/>
      <c r="J193" s="32" t="inlineStr"/>
      <c r="K193" s="32" t="inlineStr"/>
      <c r="L193" s="33" t="n"/>
      <c r="M193" s="33" t="n"/>
      <c r="N193" s="33" t="n"/>
      <c r="O193" s="33" t="n"/>
      <c r="P193" s="33" t="n"/>
      <c r="Q193" s="33" t="n"/>
      <c r="R193" s="15">
        <f>IFERROR(AVERAGE(L193:Q193),"")</f>
        <v/>
      </c>
      <c r="S193" s="15">
        <f>IFERROR(SUM(L193:Q193),"")</f>
        <v/>
      </c>
      <c r="T193" s="15">
        <f>IFERROR(R193/D193,"")</f>
        <v/>
      </c>
      <c r="U193" s="15">
        <f>IFERROR(R193/E193,"")</f>
        <v/>
      </c>
      <c r="V193" s="32" t="inlineStr"/>
      <c r="W193" s="32" t="inlineStr">
        <is>
          <t>no bills or GL lines in the window</t>
        </is>
      </c>
    </row>
    <row r="194">
      <c r="A194" s="43" t="inlineStr">
        <is>
          <t>Shore House</t>
        </is>
      </c>
      <c r="B194" s="43" t="inlineStr">
        <is>
          <t>Jacksonville, FL</t>
        </is>
      </c>
      <c r="C194" s="43" t="inlineStr">
        <is>
          <t>N</t>
        </is>
      </c>
      <c r="D194" s="31">
        <f>IFERROR(INDEX('Property List'!$B$6:$B$35,MATCH($A194,'Property List'!$A$6:$A$35,0)),"")</f>
        <v/>
      </c>
      <c r="E194" s="31">
        <f>IF(SUMIFS('1. Floor Plan &amp; Rent'!$K$6:$K$539,'1. Floor Plan &amp; Rent'!$A$6:$A$539,$A194,'1. Floor Plan &amp; Rent'!$D$6:$D$539,"&lt;&gt;Property Total")=0,"",SUMIFS('1. Floor Plan &amp; Rent'!$K$6:$K$539,'1. Floor Plan &amp; Rent'!$A$6:$A$539,$A194,'1. Floor Plan &amp; Rent'!$D$6:$D$539,"&lt;&gt;Property Total"))</f>
        <v/>
      </c>
      <c r="F194" s="43" t="inlineStr">
        <is>
          <t>Other</t>
        </is>
      </c>
      <c r="G194" s="34" t="inlineStr">
        <is>
          <t>Y</t>
        </is>
      </c>
      <c r="H194" s="34" t="inlineStr"/>
      <c r="I194" s="32" t="inlineStr"/>
      <c r="J194" s="32" t="inlineStr"/>
      <c r="K194" s="32" t="inlineStr"/>
      <c r="L194" s="33" t="n"/>
      <c r="M194" s="33" t="n"/>
      <c r="N194" s="33" t="n"/>
      <c r="O194" s="33" t="n"/>
      <c r="P194" s="33" t="n"/>
      <c r="Q194" s="33" t="n"/>
      <c r="R194" s="15">
        <f>IFERROR(AVERAGE(L194:Q194),"")</f>
        <v/>
      </c>
      <c r="S194" s="15">
        <f>IFERROR(SUM(L194:Q194),"")</f>
        <v/>
      </c>
      <c r="T194" s="15">
        <f>IFERROR(R194/D194,"")</f>
        <v/>
      </c>
      <c r="U194" s="15">
        <f>IFERROR(R194/E194,"")</f>
        <v/>
      </c>
      <c r="V194" s="32" t="inlineStr"/>
      <c r="W194" s="32" t="inlineStr">
        <is>
          <t>no bills or GL lines in the window</t>
        </is>
      </c>
    </row>
    <row r="195">
      <c r="A195" s="43" t="inlineStr">
        <is>
          <t>Stardust</t>
        </is>
      </c>
      <c r="B195" s="43" t="inlineStr">
        <is>
          <t>Jacksonville, FL</t>
        </is>
      </c>
      <c r="C195" s="43" t="inlineStr">
        <is>
          <t>N</t>
        </is>
      </c>
      <c r="D195" s="31">
        <f>IFERROR(INDEX('Property List'!$B$6:$B$35,MATCH($A195,'Property List'!$A$6:$A$35,0)),"")</f>
        <v/>
      </c>
      <c r="E195" s="31">
        <f>IF(SUMIFS('1. Floor Plan &amp; Rent'!$K$6:$K$539,'1. Floor Plan &amp; Rent'!$A$6:$A$539,$A195,'1. Floor Plan &amp; Rent'!$D$6:$D$539,"&lt;&gt;Property Total")=0,"",SUMIFS('1. Floor Plan &amp; Rent'!$K$6:$K$539,'1. Floor Plan &amp; Rent'!$A$6:$A$539,$A195,'1. Floor Plan &amp; Rent'!$D$6:$D$539,"&lt;&gt;Property Total"))</f>
        <v/>
      </c>
      <c r="F195" s="43" t="inlineStr">
        <is>
          <t>Water/Sewer</t>
        </is>
      </c>
      <c r="G195" s="34" t="inlineStr">
        <is>
          <t>Y</t>
        </is>
      </c>
      <c r="H195" s="34" t="inlineStr">
        <is>
          <t>Y</t>
        </is>
      </c>
      <c r="I195" s="32" t="inlineStr">
        <is>
          <t>JEA</t>
        </is>
      </c>
      <c r="J195" s="32" t="inlineStr">
        <is>
          <t>0137411214</t>
        </is>
      </c>
      <c r="K195" s="32" t="inlineStr">
        <is>
          <t>Metered (1 acct)</t>
        </is>
      </c>
      <c r="L195" s="33" t="n">
        <v>11000</v>
      </c>
      <c r="M195" s="33" t="n">
        <v>10109.71</v>
      </c>
      <c r="N195" s="33" t="n">
        <v>2380.07</v>
      </c>
      <c r="O195" s="33" t="n">
        <v>9312.52</v>
      </c>
      <c r="P195" s="33" t="n">
        <v>8099.13</v>
      </c>
      <c r="Q195" s="33" t="n">
        <v>8349.129999999999</v>
      </c>
      <c r="R195" s="15">
        <f>IFERROR(AVERAGE(L195:Q195),"")</f>
        <v/>
      </c>
      <c r="S195" s="15">
        <f>IFERROR(SUM(L195:Q195),"")</f>
        <v/>
      </c>
      <c r="T195" s="15">
        <f>IFERROR(R195/D195,"")</f>
        <v/>
      </c>
      <c r="U195" s="15">
        <f>IFERROR(R195/E195,"")</f>
        <v/>
      </c>
      <c r="V195" s="32" t="inlineStr">
        <is>
          <t>High</t>
        </is>
      </c>
      <c r="W195" s="32" t="inlineStr">
        <is>
          <t>GL and captured invoices disagree — 2026-03 GL $10,110 vs invoices $8,980; 2026-04 GL $2,380 vs invoices $5,565; 2026-06 GL $8,099 vs invoices $11,535; stormwater netted out — the GL books it inside Water/Sewer; source: gl/workbook</t>
        </is>
      </c>
    </row>
    <row r="196">
      <c r="A196" s="43" t="inlineStr">
        <is>
          <t>Stardust</t>
        </is>
      </c>
      <c r="B196" s="43" t="inlineStr">
        <is>
          <t>Jacksonville, FL</t>
        </is>
      </c>
      <c r="C196" s="43" t="inlineStr">
        <is>
          <t>N</t>
        </is>
      </c>
      <c r="D196" s="31">
        <f>IFERROR(INDEX('Property List'!$B$6:$B$35,MATCH($A196,'Property List'!$A$6:$A$35,0)),"")</f>
        <v/>
      </c>
      <c r="E196" s="31">
        <f>IF(SUMIFS('1. Floor Plan &amp; Rent'!$K$6:$K$539,'1. Floor Plan &amp; Rent'!$A$6:$A$539,$A196,'1. Floor Plan &amp; Rent'!$D$6:$D$539,"&lt;&gt;Property Total")=0,"",SUMIFS('1. Floor Plan &amp; Rent'!$K$6:$K$539,'1. Floor Plan &amp; Rent'!$A$6:$A$539,$A196,'1. Floor Plan &amp; Rent'!$D$6:$D$539,"&lt;&gt;Property Total"))</f>
        <v/>
      </c>
      <c r="F196" s="43" t="inlineStr">
        <is>
          <t>Trash &amp; Valet Waste</t>
        </is>
      </c>
      <c r="G196" s="34" t="inlineStr">
        <is>
          <t>Y</t>
        </is>
      </c>
      <c r="H196" s="34" t="inlineStr">
        <is>
          <t>Y</t>
        </is>
      </c>
      <c r="I196" s="32" t="inlineStr">
        <is>
          <t>GFL ENTERPRISES, INC.</t>
        </is>
      </c>
      <c r="J196" s="32" t="inlineStr"/>
      <c r="K196" s="32" t="inlineStr">
        <is>
          <t>Invoiced total (0 accts)</t>
        </is>
      </c>
      <c r="L196" s="33" t="n">
        <v>1104.43</v>
      </c>
      <c r="M196" s="33" t="n">
        <v>1512.76</v>
      </c>
      <c r="N196" s="33" t="n">
        <v>4166.02</v>
      </c>
      <c r="O196" s="33" t="n">
        <v>1866.72</v>
      </c>
      <c r="P196" s="33" t="n">
        <v>2012.46</v>
      </c>
      <c r="Q196" s="33" t="n">
        <v>1559.74</v>
      </c>
      <c r="R196" s="15">
        <f>IFERROR(AVERAGE(L196:Q196),"")</f>
        <v/>
      </c>
      <c r="S196" s="15">
        <f>IFERROR(SUM(L196:Q196),"")</f>
        <v/>
      </c>
      <c r="T196" s="15">
        <f>IFERROR(R196/D196,"")</f>
        <v/>
      </c>
      <c r="U196" s="15">
        <f>IFERROR(R196/E196,"")</f>
        <v/>
      </c>
      <c r="V196" s="32" t="inlineStr">
        <is>
          <t>Med</t>
        </is>
      </c>
      <c r="W196" s="32" t="inlineStr">
        <is>
          <t>source: gl</t>
        </is>
      </c>
    </row>
    <row r="197">
      <c r="A197" s="43" t="inlineStr">
        <is>
          <t>Stardust</t>
        </is>
      </c>
      <c r="B197" s="43" t="inlineStr">
        <is>
          <t>Jacksonville, FL</t>
        </is>
      </c>
      <c r="C197" s="43" t="inlineStr">
        <is>
          <t>N</t>
        </is>
      </c>
      <c r="D197" s="31">
        <f>IFERROR(INDEX('Property List'!$B$6:$B$35,MATCH($A197,'Property List'!$A$6:$A$35,0)),"")</f>
        <v/>
      </c>
      <c r="E197" s="31">
        <f>IF(SUMIFS('1. Floor Plan &amp; Rent'!$K$6:$K$539,'1. Floor Plan &amp; Rent'!$A$6:$A$539,$A197,'1. Floor Plan &amp; Rent'!$D$6:$D$539,"&lt;&gt;Property Total")=0,"",SUMIFS('1. Floor Plan &amp; Rent'!$K$6:$K$539,'1. Floor Plan &amp; Rent'!$A$6:$A$539,$A197,'1. Floor Plan &amp; Rent'!$D$6:$D$539,"&lt;&gt;Property Total"))</f>
        <v/>
      </c>
      <c r="F197" s="43" t="inlineStr">
        <is>
          <t>Common-Area Electric</t>
        </is>
      </c>
      <c r="G197" s="34" t="inlineStr">
        <is>
          <t>Y</t>
        </is>
      </c>
      <c r="H197" s="34" t="inlineStr">
        <is>
          <t>Partial</t>
        </is>
      </c>
      <c r="I197" s="32" t="inlineStr">
        <is>
          <t>Dolphin Backflow, Inc., JEA</t>
        </is>
      </c>
      <c r="J197" s="32" t="inlineStr"/>
      <c r="K197" s="32" t="inlineStr">
        <is>
          <t>Invoiced total (0 accts)</t>
        </is>
      </c>
      <c r="L197" s="33" t="n">
        <v>425</v>
      </c>
      <c r="M197" s="33" t="n">
        <v>3823.46</v>
      </c>
      <c r="N197" s="33" t="n">
        <v>5738.41</v>
      </c>
      <c r="O197" s="33" t="n">
        <v>2750.15</v>
      </c>
      <c r="P197" s="33" t="n">
        <v>8282.110000000001</v>
      </c>
      <c r="Q197" s="33" t="n">
        <v>7002.11</v>
      </c>
      <c r="R197" s="15">
        <f>IFERROR(AVERAGE(L197:Q197),"")</f>
        <v/>
      </c>
      <c r="S197" s="15">
        <f>IFERROR(SUM(L197:Q197),"")</f>
        <v/>
      </c>
      <c r="T197" s="15">
        <f>IFERROR(R197/D197,"")</f>
        <v/>
      </c>
      <c r="U197" s="15">
        <f>IFERROR(R197/E197,"")</f>
        <v/>
      </c>
      <c r="V197" s="32" t="inlineStr">
        <is>
          <t>Med</t>
        </is>
      </c>
      <c r="W197" s="32" t="inlineStr">
        <is>
          <t>1 account(s) not yet tagged house vs resident — see data/meter-class.review.csv; source: gl</t>
        </is>
      </c>
    </row>
    <row r="198">
      <c r="A198" s="43" t="inlineStr">
        <is>
          <t>Stardust</t>
        </is>
      </c>
      <c r="B198" s="43" t="inlineStr">
        <is>
          <t>Jacksonville, FL</t>
        </is>
      </c>
      <c r="C198" s="43" t="inlineStr">
        <is>
          <t>N</t>
        </is>
      </c>
      <c r="D198" s="31">
        <f>IFERROR(INDEX('Property List'!$B$6:$B$35,MATCH($A198,'Property List'!$A$6:$A$35,0)),"")</f>
        <v/>
      </c>
      <c r="E198" s="31">
        <f>IF(SUMIFS('1. Floor Plan &amp; Rent'!$K$6:$K$539,'1. Floor Plan &amp; Rent'!$A$6:$A$539,$A198,'1. Floor Plan &amp; Rent'!$D$6:$D$539,"&lt;&gt;Property Total")=0,"",SUMIFS('1. Floor Plan &amp; Rent'!$K$6:$K$539,'1. Floor Plan &amp; Rent'!$A$6:$A$539,$A198,'1. Floor Plan &amp; Rent'!$D$6:$D$539,"&lt;&gt;Property Total"))</f>
        <v/>
      </c>
      <c r="F198" s="43" t="inlineStr">
        <is>
          <t>Gas (Common/House)</t>
        </is>
      </c>
      <c r="G198" s="34" t="inlineStr">
        <is>
          <t>Y</t>
        </is>
      </c>
      <c r="H198" s="34" t="inlineStr"/>
      <c r="I198" s="32" t="inlineStr"/>
      <c r="J198" s="32" t="inlineStr"/>
      <c r="K198" s="32" t="inlineStr"/>
      <c r="L198" s="33" t="n"/>
      <c r="M198" s="33" t="n"/>
      <c r="N198" s="33" t="n"/>
      <c r="O198" s="33" t="n"/>
      <c r="P198" s="33" t="n"/>
      <c r="Q198" s="33" t="n"/>
      <c r="R198" s="15">
        <f>IFERROR(AVERAGE(L198:Q198),"")</f>
        <v/>
      </c>
      <c r="S198" s="15">
        <f>IFERROR(SUM(L198:Q198),"")</f>
        <v/>
      </c>
      <c r="T198" s="15">
        <f>IFERROR(R198/D198,"")</f>
        <v/>
      </c>
      <c r="U198" s="15">
        <f>IFERROR(R198/E198,"")</f>
        <v/>
      </c>
      <c r="V198" s="32" t="inlineStr"/>
      <c r="W198" s="32" t="inlineStr">
        <is>
          <t>no house/common accounts — all metered load is resident-billed</t>
        </is>
      </c>
    </row>
    <row r="199">
      <c r="A199" s="43" t="inlineStr">
        <is>
          <t>Stardust</t>
        </is>
      </c>
      <c r="B199" s="43" t="inlineStr">
        <is>
          <t>Jacksonville, FL</t>
        </is>
      </c>
      <c r="C199" s="43" t="inlineStr">
        <is>
          <t>N</t>
        </is>
      </c>
      <c r="D199" s="31">
        <f>IFERROR(INDEX('Property List'!$B$6:$B$35,MATCH($A199,'Property List'!$A$6:$A$35,0)),"")</f>
        <v/>
      </c>
      <c r="E199" s="31">
        <f>IF(SUMIFS('1. Floor Plan &amp; Rent'!$K$6:$K$539,'1. Floor Plan &amp; Rent'!$A$6:$A$539,$A199,'1. Floor Plan &amp; Rent'!$D$6:$D$539,"&lt;&gt;Property Total")=0,"",SUMIFS('1. Floor Plan &amp; Rent'!$K$6:$K$539,'1. Floor Plan &amp; Rent'!$A$6:$A$539,$A199,'1. Floor Plan &amp; Rent'!$D$6:$D$539,"&lt;&gt;Property Total"))</f>
        <v/>
      </c>
      <c r="F199" s="43" t="inlineStr">
        <is>
          <t>Pest Control</t>
        </is>
      </c>
      <c r="G199" s="34" t="inlineStr">
        <is>
          <t>Y</t>
        </is>
      </c>
      <c r="H199" s="34" t="inlineStr">
        <is>
          <t>Partial</t>
        </is>
      </c>
      <c r="I199" s="32" t="inlineStr">
        <is>
          <t>Root Solutions Termite, Lawn &amp; Pest</t>
        </is>
      </c>
      <c r="J199" s="32" t="inlineStr"/>
      <c r="K199" s="32" t="inlineStr">
        <is>
          <t>Flat monthly contract</t>
        </is>
      </c>
      <c r="L199" s="33" t="n"/>
      <c r="M199" s="33" t="n">
        <v>1752.25</v>
      </c>
      <c r="N199" s="33" t="n">
        <v>1263</v>
      </c>
      <c r="O199" s="33" t="n"/>
      <c r="P199" s="33" t="n"/>
      <c r="Q199" s="33" t="n"/>
      <c r="R199" s="15">
        <f>IFERROR(AVERAGE(L199:Q199),"")</f>
        <v/>
      </c>
      <c r="S199" s="15">
        <f>IFERROR(SUM(L199:Q199),"")</f>
        <v/>
      </c>
      <c r="T199" s="15">
        <f>IFERROR(R199/D199,"")</f>
        <v/>
      </c>
      <c r="U199" s="15">
        <f>IFERROR(R199/E199,"")</f>
        <v/>
      </c>
      <c r="V199" s="32" t="inlineStr">
        <is>
          <t>Med</t>
        </is>
      </c>
      <c r="W199" s="32" t="inlineStr">
        <is>
          <t>no invoice captured for Feb-26, May-26, Jun-26, Jul-26; source: gl</t>
        </is>
      </c>
    </row>
    <row r="200">
      <c r="A200" s="43" t="inlineStr">
        <is>
          <t>Stardust</t>
        </is>
      </c>
      <c r="B200" s="43" t="inlineStr">
        <is>
          <t>Jacksonville, FL</t>
        </is>
      </c>
      <c r="C200" s="43" t="inlineStr">
        <is>
          <t>N</t>
        </is>
      </c>
      <c r="D200" s="31">
        <f>IFERROR(INDEX('Property List'!$B$6:$B$35,MATCH($A200,'Property List'!$A$6:$A$35,0)),"")</f>
        <v/>
      </c>
      <c r="E200" s="31">
        <f>IF(SUMIFS('1. Floor Plan &amp; Rent'!$K$6:$K$539,'1. Floor Plan &amp; Rent'!$A$6:$A$539,$A200,'1. Floor Plan &amp; Rent'!$D$6:$D$539,"&lt;&gt;Property Total")=0,"",SUMIFS('1. Floor Plan &amp; Rent'!$K$6:$K$539,'1. Floor Plan &amp; Rent'!$A$6:$A$539,$A200,'1. Floor Plan &amp; Rent'!$D$6:$D$539,"&lt;&gt;Property Total"))</f>
        <v/>
      </c>
      <c r="F200" s="43" t="inlineStr">
        <is>
          <t>Stormwater/Drainage Fee</t>
        </is>
      </c>
      <c r="G200" s="34" t="inlineStr">
        <is>
          <t>Y</t>
        </is>
      </c>
      <c r="H200" s="34" t="inlineStr"/>
      <c r="I200" s="32" t="inlineStr"/>
      <c r="J200" s="32" t="inlineStr"/>
      <c r="K200" s="32" t="inlineStr"/>
      <c r="L200" s="33" t="n"/>
      <c r="M200" s="33" t="n"/>
      <c r="N200" s="33" t="n"/>
      <c r="O200" s="33" t="n"/>
      <c r="P200" s="33" t="n"/>
      <c r="Q200" s="33" t="n"/>
      <c r="R200" s="15">
        <f>IFERROR(AVERAGE(L200:Q200),"")</f>
        <v/>
      </c>
      <c r="S200" s="15">
        <f>IFERROR(SUM(L200:Q200),"")</f>
        <v/>
      </c>
      <c r="T200" s="15">
        <f>IFERROR(R200/D200,"")</f>
        <v/>
      </c>
      <c r="U200" s="15">
        <f>IFERROR(R200/E200,"")</f>
        <v/>
      </c>
      <c r="V200" s="32" t="inlineStr"/>
      <c r="W200" s="32" t="inlineStr">
        <is>
          <t>no bills or GL lines in the window</t>
        </is>
      </c>
    </row>
    <row r="201">
      <c r="A201" s="43" t="inlineStr">
        <is>
          <t>Stardust</t>
        </is>
      </c>
      <c r="B201" s="43" t="inlineStr">
        <is>
          <t>Jacksonville, FL</t>
        </is>
      </c>
      <c r="C201" s="43" t="inlineStr">
        <is>
          <t>N</t>
        </is>
      </c>
      <c r="D201" s="31">
        <f>IFERROR(INDEX('Property List'!$B$6:$B$35,MATCH($A201,'Property List'!$A$6:$A$35,0)),"")</f>
        <v/>
      </c>
      <c r="E201" s="31">
        <f>IF(SUMIFS('1. Floor Plan &amp; Rent'!$K$6:$K$539,'1. Floor Plan &amp; Rent'!$A$6:$A$539,$A201,'1. Floor Plan &amp; Rent'!$D$6:$D$539,"&lt;&gt;Property Total")=0,"",SUMIFS('1. Floor Plan &amp; Rent'!$K$6:$K$539,'1. Floor Plan &amp; Rent'!$A$6:$A$539,$A201,'1. Floor Plan &amp; Rent'!$D$6:$D$539,"&lt;&gt;Property Total"))</f>
        <v/>
      </c>
      <c r="F201" s="43" t="inlineStr">
        <is>
          <t>Cable/Internet (Bulk)</t>
        </is>
      </c>
      <c r="G201" s="34" t="inlineStr">
        <is>
          <t>Y</t>
        </is>
      </c>
      <c r="H201" s="34" t="inlineStr">
        <is>
          <t>Partial</t>
        </is>
      </c>
      <c r="I201" s="32" t="inlineStr">
        <is>
          <t>APARTMENTS247.COM INC, REALPAGE, INC, TPX COMMUNICATIONS</t>
        </is>
      </c>
      <c r="J201" s="32" t="inlineStr"/>
      <c r="K201" s="32" t="inlineStr">
        <is>
          <t>Flat monthly contract</t>
        </is>
      </c>
      <c r="L201" s="33" t="n"/>
      <c r="M201" s="33" t="n">
        <v>3100</v>
      </c>
      <c r="N201" s="33" t="n">
        <v>310</v>
      </c>
      <c r="O201" s="33" t="n">
        <v>3324.92</v>
      </c>
      <c r="P201" s="33" t="n"/>
      <c r="Q201" s="33" t="n"/>
      <c r="R201" s="15">
        <f>IFERROR(AVERAGE(L201:Q201),"")</f>
        <v/>
      </c>
      <c r="S201" s="15">
        <f>IFERROR(SUM(L201:Q201),"")</f>
        <v/>
      </c>
      <c r="T201" s="15">
        <f>IFERROR(R201/D201,"")</f>
        <v/>
      </c>
      <c r="U201" s="15">
        <f>IFERROR(R201/E201,"")</f>
        <v/>
      </c>
      <c r="V201" s="32" t="inlineStr">
        <is>
          <t>Med</t>
        </is>
      </c>
      <c r="W201" s="32" t="inlineStr">
        <is>
          <t>no invoice captured for Feb-26, Jun-26, Jul-26; source: gl</t>
        </is>
      </c>
    </row>
    <row r="202">
      <c r="A202" s="43" t="inlineStr">
        <is>
          <t>Stardust</t>
        </is>
      </c>
      <c r="B202" s="43" t="inlineStr">
        <is>
          <t>Jacksonville, FL</t>
        </is>
      </c>
      <c r="C202" s="43" t="inlineStr">
        <is>
          <t>N</t>
        </is>
      </c>
      <c r="D202" s="31">
        <f>IFERROR(INDEX('Property List'!$B$6:$B$35,MATCH($A202,'Property List'!$A$6:$A$35,0)),"")</f>
        <v/>
      </c>
      <c r="E202" s="31">
        <f>IF(SUMIFS('1. Floor Plan &amp; Rent'!$K$6:$K$539,'1. Floor Plan &amp; Rent'!$A$6:$A$539,$A202,'1. Floor Plan &amp; Rent'!$D$6:$D$539,"&lt;&gt;Property Total")=0,"",SUMIFS('1. Floor Plan &amp; Rent'!$K$6:$K$539,'1. Floor Plan &amp; Rent'!$A$6:$A$539,$A202,'1. Floor Plan &amp; Rent'!$D$6:$D$539,"&lt;&gt;Property Total"))</f>
        <v/>
      </c>
      <c r="F202" s="43" t="inlineStr">
        <is>
          <t>Utility Billing Admin Fee</t>
        </is>
      </c>
      <c r="G202" s="34" t="inlineStr">
        <is>
          <t>Y</t>
        </is>
      </c>
      <c r="H202" s="34" t="inlineStr"/>
      <c r="I202" s="32" t="inlineStr"/>
      <c r="J202" s="32" t="inlineStr"/>
      <c r="K202" s="32" t="inlineStr"/>
      <c r="L202" s="33" t="n"/>
      <c r="M202" s="33" t="n"/>
      <c r="N202" s="33" t="n"/>
      <c r="O202" s="33" t="n"/>
      <c r="P202" s="33" t="n"/>
      <c r="Q202" s="33" t="n"/>
      <c r="R202" s="15">
        <f>IFERROR(AVERAGE(L202:Q202),"")</f>
        <v/>
      </c>
      <c r="S202" s="15">
        <f>IFERROR(SUM(L202:Q202),"")</f>
        <v/>
      </c>
      <c r="T202" s="15">
        <f>IFERROR(R202/D202,"")</f>
        <v/>
      </c>
      <c r="U202" s="15">
        <f>IFERROR(R202/E202,"")</f>
        <v/>
      </c>
      <c r="V202" s="32" t="inlineStr"/>
      <c r="W202" s="32" t="inlineStr">
        <is>
          <t>no bills or GL lines in the window</t>
        </is>
      </c>
    </row>
    <row r="203">
      <c r="A203" s="43" t="inlineStr">
        <is>
          <t>Stardust</t>
        </is>
      </c>
      <c r="B203" s="43" t="inlineStr">
        <is>
          <t>Jacksonville, FL</t>
        </is>
      </c>
      <c r="C203" s="43" t="inlineStr">
        <is>
          <t>N</t>
        </is>
      </c>
      <c r="D203" s="31">
        <f>IFERROR(INDEX('Property List'!$B$6:$B$35,MATCH($A203,'Property List'!$A$6:$A$35,0)),"")</f>
        <v/>
      </c>
      <c r="E203" s="31">
        <f>IF(SUMIFS('1. Floor Plan &amp; Rent'!$K$6:$K$539,'1. Floor Plan &amp; Rent'!$A$6:$A$539,$A203,'1. Floor Plan &amp; Rent'!$D$6:$D$539,"&lt;&gt;Property Total")=0,"",SUMIFS('1. Floor Plan &amp; Rent'!$K$6:$K$539,'1. Floor Plan &amp; Rent'!$A$6:$A$539,$A203,'1. Floor Plan &amp; Rent'!$D$6:$D$539,"&lt;&gt;Property Total"))</f>
        <v/>
      </c>
      <c r="F203" s="43" t="inlineStr">
        <is>
          <t>Other</t>
        </is>
      </c>
      <c r="G203" s="34" t="inlineStr">
        <is>
          <t>Y</t>
        </is>
      </c>
      <c r="H203" s="34" t="inlineStr"/>
      <c r="I203" s="32" t="inlineStr"/>
      <c r="J203" s="32" t="inlineStr"/>
      <c r="K203" s="32" t="inlineStr"/>
      <c r="L203" s="33" t="n"/>
      <c r="M203" s="33" t="n"/>
      <c r="N203" s="33" t="n"/>
      <c r="O203" s="33" t="n"/>
      <c r="P203" s="33" t="n"/>
      <c r="Q203" s="33" t="n"/>
      <c r="R203" s="15">
        <f>IFERROR(AVERAGE(L203:Q203),"")</f>
        <v/>
      </c>
      <c r="S203" s="15">
        <f>IFERROR(SUM(L203:Q203),"")</f>
        <v/>
      </c>
      <c r="T203" s="15">
        <f>IFERROR(R203/D203,"")</f>
        <v/>
      </c>
      <c r="U203" s="15">
        <f>IFERROR(R203/E203,"")</f>
        <v/>
      </c>
      <c r="V203" s="32" t="inlineStr"/>
      <c r="W203" s="32" t="inlineStr">
        <is>
          <t>no bills or GL lines in the window</t>
        </is>
      </c>
    </row>
    <row r="204">
      <c r="A204" s="43" t="inlineStr">
        <is>
          <t>Beverly at Lakeside</t>
        </is>
      </c>
      <c r="B204" s="43" t="inlineStr">
        <is>
          <t>Orlando, FL</t>
        </is>
      </c>
      <c r="C204" s="43" t="inlineStr">
        <is>
          <t>N</t>
        </is>
      </c>
      <c r="D204" s="31">
        <f>IFERROR(INDEX('Property List'!$B$6:$B$35,MATCH($A204,'Property List'!$A$6:$A$35,0)),"")</f>
        <v/>
      </c>
      <c r="E204" s="31">
        <f>IF(SUMIFS('1. Floor Plan &amp; Rent'!$K$6:$K$539,'1. Floor Plan &amp; Rent'!$A$6:$A$539,$A204,'1. Floor Plan &amp; Rent'!$D$6:$D$539,"&lt;&gt;Property Total")=0,"",SUMIFS('1. Floor Plan &amp; Rent'!$K$6:$K$539,'1. Floor Plan &amp; Rent'!$A$6:$A$539,$A204,'1. Floor Plan &amp; Rent'!$D$6:$D$539,"&lt;&gt;Property Total"))</f>
        <v/>
      </c>
      <c r="F204" s="43" t="inlineStr">
        <is>
          <t>Water/Sewer</t>
        </is>
      </c>
      <c r="G204" s="34" t="inlineStr">
        <is>
          <t>Y</t>
        </is>
      </c>
      <c r="H204" s="34" t="inlineStr">
        <is>
          <t>Y</t>
        </is>
      </c>
      <c r="I204" s="32" t="inlineStr">
        <is>
          <t>OUC, Orlando Utilities Commission (OUC)</t>
        </is>
      </c>
      <c r="J204" s="32" t="inlineStr">
        <is>
          <t>6433343995</t>
        </is>
      </c>
      <c r="K204" s="32" t="inlineStr">
        <is>
          <t>Metered (1 acct)</t>
        </is>
      </c>
      <c r="L204" s="33" t="n">
        <v>25000</v>
      </c>
      <c r="M204" s="33" t="n">
        <v>116630.91</v>
      </c>
      <c r="N204" s="33" t="n">
        <v>55206.93</v>
      </c>
      <c r="O204" s="33" t="n">
        <v>59013.34</v>
      </c>
      <c r="P204" s="33" t="n">
        <v>2823.05</v>
      </c>
      <c r="Q204" s="33" t="n">
        <v>59237.81</v>
      </c>
      <c r="R204" s="15">
        <f>IFERROR(AVERAGE(L204:Q204),"")</f>
        <v/>
      </c>
      <c r="S204" s="15">
        <f>IFERROR(SUM(L204:Q204),"")</f>
        <v/>
      </c>
      <c r="T204" s="15">
        <f>IFERROR(R204/D204,"")</f>
        <v/>
      </c>
      <c r="U204" s="15">
        <f>IFERROR(R204/E204,"")</f>
        <v/>
      </c>
      <c r="V204" s="32" t="inlineStr">
        <is>
          <t>High</t>
        </is>
      </c>
      <c r="W204" s="32" t="inlineStr">
        <is>
          <t>GL and captured invoices disagree — 2026-03 GL $116,631 vs invoices $109,621; 2026-04 GL $55,207 vs invoices $113,234; 2026-05 GL $59,013 vs invoices $114,054; stormwater netted out — the GL books it inside Water/Sewer; source: gl/workbook</t>
        </is>
      </c>
    </row>
    <row r="205">
      <c r="A205" s="43" t="inlineStr">
        <is>
          <t>Beverly at Lakeside</t>
        </is>
      </c>
      <c r="B205" s="43" t="inlineStr">
        <is>
          <t>Orlando, FL</t>
        </is>
      </c>
      <c r="C205" s="43" t="inlineStr">
        <is>
          <t>N</t>
        </is>
      </c>
      <c r="D205" s="31">
        <f>IFERROR(INDEX('Property List'!$B$6:$B$35,MATCH($A205,'Property List'!$A$6:$A$35,0)),"")</f>
        <v/>
      </c>
      <c r="E205" s="31">
        <f>IF(SUMIFS('1. Floor Plan &amp; Rent'!$K$6:$K$539,'1. Floor Plan &amp; Rent'!$A$6:$A$539,$A205,'1. Floor Plan &amp; Rent'!$D$6:$D$539,"&lt;&gt;Property Total")=0,"",SUMIFS('1. Floor Plan &amp; Rent'!$K$6:$K$539,'1. Floor Plan &amp; Rent'!$A$6:$A$539,$A205,'1. Floor Plan &amp; Rent'!$D$6:$D$539,"&lt;&gt;Property Total"))</f>
        <v/>
      </c>
      <c r="F205" s="43" t="inlineStr">
        <is>
          <t>Trash &amp; Valet Waste</t>
        </is>
      </c>
      <c r="G205" s="34" t="inlineStr">
        <is>
          <t>Y</t>
        </is>
      </c>
      <c r="H205" s="34" t="inlineStr">
        <is>
          <t>Y</t>
        </is>
      </c>
      <c r="I205" s="32" t="inlineStr">
        <is>
          <t>BB'S ACTION LLC, GFL ENTERPRISES, INC., Orlando Utilities Commission (OUC)</t>
        </is>
      </c>
      <c r="J205" s="32" t="inlineStr">
        <is>
          <t>6433343995</t>
        </is>
      </c>
      <c r="K205" s="32" t="inlineStr">
        <is>
          <t>Metered (1 acct)</t>
        </is>
      </c>
      <c r="L205" s="33" t="n">
        <v>1950</v>
      </c>
      <c r="M205" s="33" t="n">
        <v>17200</v>
      </c>
      <c r="N205" s="33" t="n">
        <v>6904.5</v>
      </c>
      <c r="O205" s="33" t="n">
        <v>2869</v>
      </c>
      <c r="P205" s="33" t="n">
        <v>2800</v>
      </c>
      <c r="Q205" s="33" t="n">
        <v>2905.5</v>
      </c>
      <c r="R205" s="15">
        <f>IFERROR(AVERAGE(L205:Q205),"")</f>
        <v/>
      </c>
      <c r="S205" s="15">
        <f>IFERROR(SUM(L205:Q205),"")</f>
        <v/>
      </c>
      <c r="T205" s="15">
        <f>IFERROR(R205/D205,"")</f>
        <v/>
      </c>
      <c r="U205" s="15">
        <f>IFERROR(R205/E205,"")</f>
        <v/>
      </c>
      <c r="V205" s="32" t="inlineStr">
        <is>
          <t>High</t>
        </is>
      </c>
      <c r="W205" s="32" t="inlineStr">
        <is>
          <t>GL and captured invoices disagree — 2026-03 GL $17,200 vs invoices $792; 2026-04 GL $6,904 vs invoices $792; 2026-05 GL $2,869 vs invoices $792; source: gl/workbook</t>
        </is>
      </c>
    </row>
    <row r="206">
      <c r="A206" s="43" t="inlineStr">
        <is>
          <t>Beverly at Lakeside</t>
        </is>
      </c>
      <c r="B206" s="43" t="inlineStr">
        <is>
          <t>Orlando, FL</t>
        </is>
      </c>
      <c r="C206" s="43" t="inlineStr">
        <is>
          <t>N</t>
        </is>
      </c>
      <c r="D206" s="31">
        <f>IFERROR(INDEX('Property List'!$B$6:$B$35,MATCH($A206,'Property List'!$A$6:$A$35,0)),"")</f>
        <v/>
      </c>
      <c r="E206" s="31">
        <f>IF(SUMIFS('1. Floor Plan &amp; Rent'!$K$6:$K$539,'1. Floor Plan &amp; Rent'!$A$6:$A$539,$A206,'1. Floor Plan &amp; Rent'!$D$6:$D$539,"&lt;&gt;Property Total")=0,"",SUMIFS('1. Floor Plan &amp; Rent'!$K$6:$K$539,'1. Floor Plan &amp; Rent'!$A$6:$A$539,$A206,'1. Floor Plan &amp; Rent'!$D$6:$D$539,"&lt;&gt;Property Total"))</f>
        <v/>
      </c>
      <c r="F206" s="43" t="inlineStr">
        <is>
          <t>Common-Area Electric</t>
        </is>
      </c>
      <c r="G206" s="34" t="inlineStr">
        <is>
          <t>Y</t>
        </is>
      </c>
      <c r="H206" s="34" t="inlineStr">
        <is>
          <t>Y</t>
        </is>
      </c>
      <c r="I206" s="32" t="inlineStr">
        <is>
          <t>Alfonso Restrepo, DUKE ENERGY, Michaelson Real Estate Group LLC</t>
        </is>
      </c>
      <c r="J206" s="32" t="inlineStr"/>
      <c r="K206" s="32" t="inlineStr">
        <is>
          <t>Invoiced total (0 accts)</t>
        </is>
      </c>
      <c r="L206" s="33" t="n">
        <v>10105.01</v>
      </c>
      <c r="M206" s="33" t="n">
        <v>4462.45</v>
      </c>
      <c r="N206" s="33" t="n">
        <v>16722.51</v>
      </c>
      <c r="O206" s="33" t="n">
        <v>7633.82</v>
      </c>
      <c r="P206" s="33" t="n">
        <v>6106.82</v>
      </c>
      <c r="Q206" s="33" t="n">
        <v>5437.72</v>
      </c>
      <c r="R206" s="15">
        <f>IFERROR(AVERAGE(L206:Q206),"")</f>
        <v/>
      </c>
      <c r="S206" s="15">
        <f>IFERROR(SUM(L206:Q206),"")</f>
        <v/>
      </c>
      <c r="T206" s="15">
        <f>IFERROR(R206/D206,"")</f>
        <v/>
      </c>
      <c r="U206" s="15">
        <f>IFERROR(R206/E206,"")</f>
        <v/>
      </c>
      <c r="V206" s="32" t="inlineStr">
        <is>
          <t>Med</t>
        </is>
      </c>
      <c r="W206" s="32" t="inlineStr">
        <is>
          <t>source: gl</t>
        </is>
      </c>
    </row>
    <row r="207">
      <c r="A207" s="43" t="inlineStr">
        <is>
          <t>Beverly at Lakeside</t>
        </is>
      </c>
      <c r="B207" s="43" t="inlineStr">
        <is>
          <t>Orlando, FL</t>
        </is>
      </c>
      <c r="C207" s="43" t="inlineStr">
        <is>
          <t>N</t>
        </is>
      </c>
      <c r="D207" s="31">
        <f>IFERROR(INDEX('Property List'!$B$6:$B$35,MATCH($A207,'Property List'!$A$6:$A$35,0)),"")</f>
        <v/>
      </c>
      <c r="E207" s="31">
        <f>IF(SUMIFS('1. Floor Plan &amp; Rent'!$K$6:$K$539,'1. Floor Plan &amp; Rent'!$A$6:$A$539,$A207,'1. Floor Plan &amp; Rent'!$D$6:$D$539,"&lt;&gt;Property Total")=0,"",SUMIFS('1. Floor Plan &amp; Rent'!$K$6:$K$539,'1. Floor Plan &amp; Rent'!$A$6:$A$539,$A207,'1. Floor Plan &amp; Rent'!$D$6:$D$539,"&lt;&gt;Property Total"))</f>
        <v/>
      </c>
      <c r="F207" s="43" t="inlineStr">
        <is>
          <t>Gas (Common/House)</t>
        </is>
      </c>
      <c r="G207" s="34" t="inlineStr">
        <is>
          <t>Y</t>
        </is>
      </c>
      <c r="H207" s="34" t="inlineStr">
        <is>
          <t>Partial</t>
        </is>
      </c>
      <c r="I207" s="32" t="inlineStr">
        <is>
          <t>TECO Peoples Gas, TIGER NATURAL GAS, INC.</t>
        </is>
      </c>
      <c r="J207" s="32" t="inlineStr">
        <is>
          <t>2 accounts</t>
        </is>
      </c>
      <c r="K207" s="32" t="inlineStr">
        <is>
          <t>Metered (2 accts)</t>
        </is>
      </c>
      <c r="L207" s="33" t="n"/>
      <c r="M207" s="33" t="n"/>
      <c r="N207" s="33" t="n">
        <v>90.20999999999999</v>
      </c>
      <c r="O207" s="33" t="n">
        <v>199.53</v>
      </c>
      <c r="P207" s="33" t="n">
        <v>51.61</v>
      </c>
      <c r="Q207" s="33" t="n">
        <v>68.42</v>
      </c>
      <c r="R207" s="15">
        <f>IFERROR(AVERAGE(L207:Q207),"")</f>
        <v/>
      </c>
      <c r="S207" s="15">
        <f>IFERROR(SUM(L207:Q207),"")</f>
        <v/>
      </c>
      <c r="T207" s="15">
        <f>IFERROR(R207/D207,"")</f>
        <v/>
      </c>
      <c r="U207" s="15">
        <f>IFERROR(R207/E207,"")</f>
        <v/>
      </c>
      <c r="V207" s="32" t="inlineStr">
        <is>
          <t>Med</t>
        </is>
      </c>
      <c r="W207" s="32" t="inlineStr">
        <is>
          <t>GL and captured invoices disagree — 2026-05 GL $200 vs invoices $162; 2026-06 GL $52 vs invoices $163; 3 account(s) not yet tagged house vs resident — see data/meter-class.review.csv; no invoice captured for Feb-26, Mar-26; source: gl/workbook</t>
        </is>
      </c>
    </row>
    <row r="208">
      <c r="A208" s="43" t="inlineStr">
        <is>
          <t>Beverly at Lakeside</t>
        </is>
      </c>
      <c r="B208" s="43" t="inlineStr">
        <is>
          <t>Orlando, FL</t>
        </is>
      </c>
      <c r="C208" s="43" t="inlineStr">
        <is>
          <t>N</t>
        </is>
      </c>
      <c r="D208" s="31">
        <f>IFERROR(INDEX('Property List'!$B$6:$B$35,MATCH($A208,'Property List'!$A$6:$A$35,0)),"")</f>
        <v/>
      </c>
      <c r="E208" s="31">
        <f>IF(SUMIFS('1. Floor Plan &amp; Rent'!$K$6:$K$539,'1. Floor Plan &amp; Rent'!$A$6:$A$539,$A208,'1. Floor Plan &amp; Rent'!$D$6:$D$539,"&lt;&gt;Property Total")=0,"",SUMIFS('1. Floor Plan &amp; Rent'!$K$6:$K$539,'1. Floor Plan &amp; Rent'!$A$6:$A$539,$A208,'1. Floor Plan &amp; Rent'!$D$6:$D$539,"&lt;&gt;Property Total"))</f>
        <v/>
      </c>
      <c r="F208" s="43" t="inlineStr">
        <is>
          <t>Pest Control</t>
        </is>
      </c>
      <c r="G208" s="34" t="inlineStr">
        <is>
          <t>Y</t>
        </is>
      </c>
      <c r="H208" s="34" t="inlineStr">
        <is>
          <t>Partial</t>
        </is>
      </c>
      <c r="I208" s="32" t="inlineStr">
        <is>
          <t>Multi Family Pest Control</t>
        </is>
      </c>
      <c r="J208" s="32" t="inlineStr"/>
      <c r="K208" s="32" t="inlineStr">
        <is>
          <t>Flat monthly contract</t>
        </is>
      </c>
      <c r="L208" s="33" t="n">
        <v>504</v>
      </c>
      <c r="M208" s="33" t="n"/>
      <c r="N208" s="33" t="n">
        <v>3890</v>
      </c>
      <c r="O208" s="33" t="n"/>
      <c r="P208" s="33" t="n">
        <v>1032</v>
      </c>
      <c r="Q208" s="33" t="n">
        <v>2722</v>
      </c>
      <c r="R208" s="15">
        <f>IFERROR(AVERAGE(L208:Q208),"")</f>
        <v/>
      </c>
      <c r="S208" s="15">
        <f>IFERROR(SUM(L208:Q208),"")</f>
        <v/>
      </c>
      <c r="T208" s="15">
        <f>IFERROR(R208/D208,"")</f>
        <v/>
      </c>
      <c r="U208" s="15">
        <f>IFERROR(R208/E208,"")</f>
        <v/>
      </c>
      <c r="V208" s="32" t="inlineStr">
        <is>
          <t>Med</t>
        </is>
      </c>
      <c r="W208" s="32" t="inlineStr">
        <is>
          <t>no invoice captured for Mar-26, May-26; source: gl</t>
        </is>
      </c>
    </row>
    <row r="209">
      <c r="A209" s="43" t="inlineStr">
        <is>
          <t>Beverly at Lakeside</t>
        </is>
      </c>
      <c r="B209" s="43" t="inlineStr">
        <is>
          <t>Orlando, FL</t>
        </is>
      </c>
      <c r="C209" s="43" t="inlineStr">
        <is>
          <t>N</t>
        </is>
      </c>
      <c r="D209" s="31">
        <f>IFERROR(INDEX('Property List'!$B$6:$B$35,MATCH($A209,'Property List'!$A$6:$A$35,0)),"")</f>
        <v/>
      </c>
      <c r="E209" s="31">
        <f>IF(SUMIFS('1. Floor Plan &amp; Rent'!$K$6:$K$539,'1. Floor Plan &amp; Rent'!$A$6:$A$539,$A209,'1. Floor Plan &amp; Rent'!$D$6:$D$539,"&lt;&gt;Property Total")=0,"",SUMIFS('1. Floor Plan &amp; Rent'!$K$6:$K$539,'1. Floor Plan &amp; Rent'!$A$6:$A$539,$A209,'1. Floor Plan &amp; Rent'!$D$6:$D$539,"&lt;&gt;Property Total"))</f>
        <v/>
      </c>
      <c r="F209" s="43" t="inlineStr">
        <is>
          <t>Stormwater/Drainage Fee</t>
        </is>
      </c>
      <c r="G209" s="34" t="inlineStr">
        <is>
          <t>Y</t>
        </is>
      </c>
      <c r="H209" s="34" t="inlineStr"/>
      <c r="I209" s="32" t="inlineStr"/>
      <c r="J209" s="32" t="inlineStr"/>
      <c r="K209" s="32" t="inlineStr"/>
      <c r="L209" s="33" t="n"/>
      <c r="M209" s="33" t="n"/>
      <c r="N209" s="33" t="n"/>
      <c r="O209" s="33" t="n"/>
      <c r="P209" s="33" t="n"/>
      <c r="Q209" s="33" t="n"/>
      <c r="R209" s="15">
        <f>IFERROR(AVERAGE(L209:Q209),"")</f>
        <v/>
      </c>
      <c r="S209" s="15">
        <f>IFERROR(SUM(L209:Q209),"")</f>
        <v/>
      </c>
      <c r="T209" s="15">
        <f>IFERROR(R209/D209,"")</f>
        <v/>
      </c>
      <c r="U209" s="15">
        <f>IFERROR(R209/E209,"")</f>
        <v/>
      </c>
      <c r="V209" s="32" t="inlineStr"/>
      <c r="W209" s="32" t="inlineStr">
        <is>
          <t>no bills or GL lines in the window</t>
        </is>
      </c>
    </row>
    <row r="210">
      <c r="A210" s="43" t="inlineStr">
        <is>
          <t>Beverly at Lakeside</t>
        </is>
      </c>
      <c r="B210" s="43" t="inlineStr">
        <is>
          <t>Orlando, FL</t>
        </is>
      </c>
      <c r="C210" s="43" t="inlineStr">
        <is>
          <t>N</t>
        </is>
      </c>
      <c r="D210" s="31">
        <f>IFERROR(INDEX('Property List'!$B$6:$B$35,MATCH($A210,'Property List'!$A$6:$A$35,0)),"")</f>
        <v/>
      </c>
      <c r="E210" s="31">
        <f>IF(SUMIFS('1. Floor Plan &amp; Rent'!$K$6:$K$539,'1. Floor Plan &amp; Rent'!$A$6:$A$539,$A210,'1. Floor Plan &amp; Rent'!$D$6:$D$539,"&lt;&gt;Property Total")=0,"",SUMIFS('1. Floor Plan &amp; Rent'!$K$6:$K$539,'1. Floor Plan &amp; Rent'!$A$6:$A$539,$A210,'1. Floor Plan &amp; Rent'!$D$6:$D$539,"&lt;&gt;Property Total"))</f>
        <v/>
      </c>
      <c r="F210" s="43" t="inlineStr">
        <is>
          <t>Cable/Internet (Bulk)</t>
        </is>
      </c>
      <c r="G210" s="34" t="inlineStr">
        <is>
          <t>Y</t>
        </is>
      </c>
      <c r="H210" s="34" t="inlineStr">
        <is>
          <t>Partial</t>
        </is>
      </c>
      <c r="I210" s="32" t="inlineStr">
        <is>
          <t>APARTMENTS247.COM INC, HANDYTRAC SYSTEMS LLC, NEW KPMMKT, REALPAGE, INC, TPX COMMUNICATIONS</t>
        </is>
      </c>
      <c r="J210" s="32" t="inlineStr"/>
      <c r="K210" s="32" t="inlineStr">
        <is>
          <t>Flat monthly contract</t>
        </is>
      </c>
      <c r="L210" s="33" t="n"/>
      <c r="M210" s="33" t="n">
        <v>1909</v>
      </c>
      <c r="N210" s="33" t="n">
        <v>310</v>
      </c>
      <c r="O210" s="33" t="n">
        <v>6498.09</v>
      </c>
      <c r="P210" s="33" t="n">
        <v>310</v>
      </c>
      <c r="Q210" s="33" t="n">
        <v>310</v>
      </c>
      <c r="R210" s="15">
        <f>IFERROR(AVERAGE(L210:Q210),"")</f>
        <v/>
      </c>
      <c r="S210" s="15">
        <f>IFERROR(SUM(L210:Q210),"")</f>
        <v/>
      </c>
      <c r="T210" s="15">
        <f>IFERROR(R210/D210,"")</f>
        <v/>
      </c>
      <c r="U210" s="15">
        <f>IFERROR(R210/E210,"")</f>
        <v/>
      </c>
      <c r="V210" s="32" t="inlineStr">
        <is>
          <t>Med</t>
        </is>
      </c>
      <c r="W210" s="32" t="inlineStr">
        <is>
          <t>no invoice captured for Feb-26; source: gl</t>
        </is>
      </c>
    </row>
    <row r="211">
      <c r="A211" s="43" t="inlineStr">
        <is>
          <t>Beverly at Lakeside</t>
        </is>
      </c>
      <c r="B211" s="43" t="inlineStr">
        <is>
          <t>Orlando, FL</t>
        </is>
      </c>
      <c r="C211" s="43" t="inlineStr">
        <is>
          <t>N</t>
        </is>
      </c>
      <c r="D211" s="31">
        <f>IFERROR(INDEX('Property List'!$B$6:$B$35,MATCH($A211,'Property List'!$A$6:$A$35,0)),"")</f>
        <v/>
      </c>
      <c r="E211" s="31">
        <f>IF(SUMIFS('1. Floor Plan &amp; Rent'!$K$6:$K$539,'1. Floor Plan &amp; Rent'!$A$6:$A$539,$A211,'1. Floor Plan &amp; Rent'!$D$6:$D$539,"&lt;&gt;Property Total")=0,"",SUMIFS('1. Floor Plan &amp; Rent'!$K$6:$K$539,'1. Floor Plan &amp; Rent'!$A$6:$A$539,$A211,'1. Floor Plan &amp; Rent'!$D$6:$D$539,"&lt;&gt;Property Total"))</f>
        <v/>
      </c>
      <c r="F211" s="43" t="inlineStr">
        <is>
          <t>Utility Billing Admin Fee</t>
        </is>
      </c>
      <c r="G211" s="34" t="inlineStr">
        <is>
          <t>Y</t>
        </is>
      </c>
      <c r="H211" s="34" t="inlineStr">
        <is>
          <t>Partial</t>
        </is>
      </c>
      <c r="I211" s="32" t="inlineStr">
        <is>
          <t>DUKE ENERGY</t>
        </is>
      </c>
      <c r="J211" s="32" t="inlineStr"/>
      <c r="K211" s="32" t="inlineStr">
        <is>
          <t>Flat monthly contract</t>
        </is>
      </c>
      <c r="L211" s="33" t="n">
        <v>0</v>
      </c>
      <c r="M211" s="33" t="n"/>
      <c r="N211" s="33" t="n">
        <v>160.9</v>
      </c>
      <c r="O211" s="33" t="n"/>
      <c r="P211" s="33" t="n"/>
      <c r="Q211" s="33" t="n"/>
      <c r="R211" s="15">
        <f>IFERROR(AVERAGE(L211:Q211),"")</f>
        <v/>
      </c>
      <c r="S211" s="15">
        <f>IFERROR(SUM(L211:Q211),"")</f>
        <v/>
      </c>
      <c r="T211" s="15">
        <f>IFERROR(R211/D211,"")</f>
        <v/>
      </c>
      <c r="U211" s="15">
        <f>IFERROR(R211/E211,"")</f>
        <v/>
      </c>
      <c r="V211" s="32" t="inlineStr">
        <is>
          <t>Med</t>
        </is>
      </c>
      <c r="W211" s="32" t="inlineStr">
        <is>
          <t>no invoice captured for Mar-26, May-26, Jun-26, Jul-26; source: gl</t>
        </is>
      </c>
    </row>
    <row r="212">
      <c r="A212" s="43" t="inlineStr">
        <is>
          <t>Beverly at Lakeside</t>
        </is>
      </c>
      <c r="B212" s="43" t="inlineStr">
        <is>
          <t>Orlando, FL</t>
        </is>
      </c>
      <c r="C212" s="43" t="inlineStr">
        <is>
          <t>N</t>
        </is>
      </c>
      <c r="D212" s="31">
        <f>IFERROR(INDEX('Property List'!$B$6:$B$35,MATCH($A212,'Property List'!$A$6:$A$35,0)),"")</f>
        <v/>
      </c>
      <c r="E212" s="31">
        <f>IF(SUMIFS('1. Floor Plan &amp; Rent'!$K$6:$K$539,'1. Floor Plan &amp; Rent'!$A$6:$A$539,$A212,'1. Floor Plan &amp; Rent'!$D$6:$D$539,"&lt;&gt;Property Total")=0,"",SUMIFS('1. Floor Plan &amp; Rent'!$K$6:$K$539,'1. Floor Plan &amp; Rent'!$A$6:$A$539,$A212,'1. Floor Plan &amp; Rent'!$D$6:$D$539,"&lt;&gt;Property Total"))</f>
        <v/>
      </c>
      <c r="F212" s="43" t="inlineStr">
        <is>
          <t>Other</t>
        </is>
      </c>
      <c r="G212" s="34" t="inlineStr">
        <is>
          <t>Y</t>
        </is>
      </c>
      <c r="H212" s="34" t="inlineStr"/>
      <c r="I212" s="32" t="inlineStr"/>
      <c r="J212" s="32" t="inlineStr"/>
      <c r="K212" s="32" t="inlineStr"/>
      <c r="L212" s="33" t="n"/>
      <c r="M212" s="33" t="n"/>
      <c r="N212" s="33" t="n"/>
      <c r="O212" s="33" t="n"/>
      <c r="P212" s="33" t="n"/>
      <c r="Q212" s="33" t="n"/>
      <c r="R212" s="15">
        <f>IFERROR(AVERAGE(L212:Q212),"")</f>
        <v/>
      </c>
      <c r="S212" s="15">
        <f>IFERROR(SUM(L212:Q212),"")</f>
        <v/>
      </c>
      <c r="T212" s="15">
        <f>IFERROR(R212/D212,"")</f>
        <v/>
      </c>
      <c r="U212" s="15">
        <f>IFERROR(R212/E212,"")</f>
        <v/>
      </c>
      <c r="V212" s="32" t="inlineStr"/>
      <c r="W212" s="32" t="inlineStr">
        <is>
          <t>no bills or GL lines in the window</t>
        </is>
      </c>
    </row>
    <row r="213">
      <c r="A213" s="43" t="inlineStr">
        <is>
          <t>Caden at Lakeside</t>
        </is>
      </c>
      <c r="B213" s="43" t="inlineStr">
        <is>
          <t>Orlando, FL</t>
        </is>
      </c>
      <c r="C213" s="43" t="inlineStr">
        <is>
          <t>N</t>
        </is>
      </c>
      <c r="D213" s="31">
        <f>IFERROR(INDEX('Property List'!$B$6:$B$35,MATCH($A213,'Property List'!$A$6:$A$35,0)),"")</f>
        <v/>
      </c>
      <c r="E213" s="31">
        <f>IF(SUMIFS('1. Floor Plan &amp; Rent'!$K$6:$K$539,'1. Floor Plan &amp; Rent'!$A$6:$A$539,$A213,'1. Floor Plan &amp; Rent'!$D$6:$D$539,"&lt;&gt;Property Total")=0,"",SUMIFS('1. Floor Plan &amp; Rent'!$K$6:$K$539,'1. Floor Plan &amp; Rent'!$A$6:$A$539,$A213,'1. Floor Plan &amp; Rent'!$D$6:$D$539,"&lt;&gt;Property Total"))</f>
        <v/>
      </c>
      <c r="F213" s="43" t="inlineStr">
        <is>
          <t>Water/Sewer</t>
        </is>
      </c>
      <c r="G213" s="34" t="inlineStr">
        <is>
          <t>Y</t>
        </is>
      </c>
      <c r="H213" s="34" t="inlineStr">
        <is>
          <t>Y</t>
        </is>
      </c>
      <c r="I213" s="32" t="inlineStr">
        <is>
          <t>OUC, Orlando Utilities Commission (OUC)</t>
        </is>
      </c>
      <c r="J213" s="32" t="inlineStr">
        <is>
          <t>2585308640</t>
        </is>
      </c>
      <c r="K213" s="32" t="inlineStr">
        <is>
          <t>Metered (1 acct)</t>
        </is>
      </c>
      <c r="L213" s="33" t="n">
        <v>80000</v>
      </c>
      <c r="M213" s="33" t="n">
        <v>-71282.75999999999</v>
      </c>
      <c r="N213" s="33" t="n">
        <v>47413.59</v>
      </c>
      <c r="O213" s="33" t="n">
        <v>-10157.62</v>
      </c>
      <c r="P213" s="33" t="n">
        <v>43345</v>
      </c>
      <c r="Q213" s="33" t="n">
        <v>48005.96</v>
      </c>
      <c r="R213" s="15">
        <f>IFERROR(AVERAGE(L213:Q213),"")</f>
        <v/>
      </c>
      <c r="S213" s="15">
        <f>IFERROR(SUM(L213:Q213),"")</f>
        <v/>
      </c>
      <c r="T213" s="15">
        <f>IFERROR(R213/D213,"")</f>
        <v/>
      </c>
      <c r="U213" s="15">
        <f>IFERROR(R213/E213,"")</f>
        <v/>
      </c>
      <c r="V213" s="32" t="inlineStr">
        <is>
          <t>High</t>
        </is>
      </c>
      <c r="W213" s="32" t="inlineStr">
        <is>
          <t>GL and captured invoices disagree — 2026-02 GL $80,000 vs invoices $66,443; stormwater netted out — the GL books it inside Water/Sewer; source: gl/workbook</t>
        </is>
      </c>
    </row>
    <row r="214">
      <c r="A214" s="43" t="inlineStr">
        <is>
          <t>Caden at Lakeside</t>
        </is>
      </c>
      <c r="B214" s="43" t="inlineStr">
        <is>
          <t>Orlando, FL</t>
        </is>
      </c>
      <c r="C214" s="43" t="inlineStr">
        <is>
          <t>N</t>
        </is>
      </c>
      <c r="D214" s="31">
        <f>IFERROR(INDEX('Property List'!$B$6:$B$35,MATCH($A214,'Property List'!$A$6:$A$35,0)),"")</f>
        <v/>
      </c>
      <c r="E214" s="31">
        <f>IF(SUMIFS('1. Floor Plan &amp; Rent'!$K$6:$K$539,'1. Floor Plan &amp; Rent'!$A$6:$A$539,$A214,'1. Floor Plan &amp; Rent'!$D$6:$D$539,"&lt;&gt;Property Total")=0,"",SUMIFS('1. Floor Plan &amp; Rent'!$K$6:$K$539,'1. Floor Plan &amp; Rent'!$A$6:$A$539,$A214,'1. Floor Plan &amp; Rent'!$D$6:$D$539,"&lt;&gt;Property Total"))</f>
        <v/>
      </c>
      <c r="F214" s="43" t="inlineStr">
        <is>
          <t>Trash &amp; Valet Waste</t>
        </is>
      </c>
      <c r="G214" s="34" t="inlineStr">
        <is>
          <t>Y</t>
        </is>
      </c>
      <c r="H214" s="34" t="inlineStr">
        <is>
          <t>Y</t>
        </is>
      </c>
      <c r="I214" s="32" t="inlineStr">
        <is>
          <t>BB'S ACTION LLC, GFL ENTERPRISES, INC., Orlando Utilities Commission (OUC)</t>
        </is>
      </c>
      <c r="J214" s="32" t="inlineStr">
        <is>
          <t>2585308640</t>
        </is>
      </c>
      <c r="K214" s="32" t="inlineStr">
        <is>
          <t>Metered (1 acct)</t>
        </is>
      </c>
      <c r="L214" s="33" t="n">
        <v>5000</v>
      </c>
      <c r="M214" s="33" t="n">
        <v>4809.8</v>
      </c>
      <c r="N214" s="33" t="n">
        <v>5000</v>
      </c>
      <c r="O214" s="33" t="n">
        <v>14508.65</v>
      </c>
      <c r="P214" s="33" t="n">
        <v>4700</v>
      </c>
      <c r="Q214" s="33" t="n">
        <v>6358.03</v>
      </c>
      <c r="R214" s="15">
        <f>IFERROR(AVERAGE(L214:Q214),"")</f>
        <v/>
      </c>
      <c r="S214" s="15">
        <f>IFERROR(SUM(L214:Q214),"")</f>
        <v/>
      </c>
      <c r="T214" s="15">
        <f>IFERROR(R214/D214,"")</f>
        <v/>
      </c>
      <c r="U214" s="15">
        <f>IFERROR(R214/E214,"")</f>
        <v/>
      </c>
      <c r="V214" s="32" t="inlineStr">
        <is>
          <t>High</t>
        </is>
      </c>
      <c r="W214" s="32" t="inlineStr">
        <is>
          <t>GL and captured invoices disagree — 2026-02 GL $5,000 vs invoices $57,629; source: gl/workbook</t>
        </is>
      </c>
    </row>
    <row r="215">
      <c r="A215" s="43" t="inlineStr">
        <is>
          <t>Caden at Lakeside</t>
        </is>
      </c>
      <c r="B215" s="43" t="inlineStr">
        <is>
          <t>Orlando, FL</t>
        </is>
      </c>
      <c r="C215" s="43" t="inlineStr">
        <is>
          <t>N</t>
        </is>
      </c>
      <c r="D215" s="31">
        <f>IFERROR(INDEX('Property List'!$B$6:$B$35,MATCH($A215,'Property List'!$A$6:$A$35,0)),"")</f>
        <v/>
      </c>
      <c r="E215" s="31">
        <f>IF(SUMIFS('1. Floor Plan &amp; Rent'!$K$6:$K$539,'1. Floor Plan &amp; Rent'!$A$6:$A$539,$A215,'1. Floor Plan &amp; Rent'!$D$6:$D$539,"&lt;&gt;Property Total")=0,"",SUMIFS('1. Floor Plan &amp; Rent'!$K$6:$K$539,'1. Floor Plan &amp; Rent'!$A$6:$A$539,$A215,'1. Floor Plan &amp; Rent'!$D$6:$D$539,"&lt;&gt;Property Total"))</f>
        <v/>
      </c>
      <c r="F215" s="43" t="inlineStr">
        <is>
          <t>Common-Area Electric</t>
        </is>
      </c>
      <c r="G215" s="34" t="inlineStr">
        <is>
          <t>Y</t>
        </is>
      </c>
      <c r="H215" s="34" t="inlineStr">
        <is>
          <t>Partial</t>
        </is>
      </c>
      <c r="I215" s="32" t="inlineStr"/>
      <c r="J215" s="32" t="inlineStr"/>
      <c r="K215" s="32" t="inlineStr">
        <is>
          <t>Invoiced total (0 accts)</t>
        </is>
      </c>
      <c r="L215" s="33" t="n">
        <v>10000</v>
      </c>
      <c r="M215" s="33" t="n">
        <v>25000</v>
      </c>
      <c r="N215" s="33" t="n">
        <v>12500</v>
      </c>
      <c r="O215" s="33" t="n">
        <v>12031.59</v>
      </c>
      <c r="P215" s="33" t="n">
        <v>22049.76</v>
      </c>
      <c r="Q215" s="33" t="n">
        <v>21995.68</v>
      </c>
      <c r="R215" s="15">
        <f>IFERROR(AVERAGE(L215:Q215),"")</f>
        <v/>
      </c>
      <c r="S215" s="15">
        <f>IFERROR(SUM(L215:Q215),"")</f>
        <v/>
      </c>
      <c r="T215" s="15">
        <f>IFERROR(R215/D215,"")</f>
        <v/>
      </c>
      <c r="U215" s="15">
        <f>IFERROR(R215/E215,"")</f>
        <v/>
      </c>
      <c r="V215" s="32" t="inlineStr">
        <is>
          <t>Med</t>
        </is>
      </c>
      <c r="W215" s="32" t="inlineStr">
        <is>
          <t>1 account(s) not yet tagged house vs resident — see data/meter-class.review.csv; source: gl</t>
        </is>
      </c>
    </row>
    <row r="216">
      <c r="A216" s="43" t="inlineStr">
        <is>
          <t>Caden at Lakeside</t>
        </is>
      </c>
      <c r="B216" s="43" t="inlineStr">
        <is>
          <t>Orlando, FL</t>
        </is>
      </c>
      <c r="C216" s="43" t="inlineStr">
        <is>
          <t>N</t>
        </is>
      </c>
      <c r="D216" s="31">
        <f>IFERROR(INDEX('Property List'!$B$6:$B$35,MATCH($A216,'Property List'!$A$6:$A$35,0)),"")</f>
        <v/>
      </c>
      <c r="E216" s="31">
        <f>IF(SUMIFS('1. Floor Plan &amp; Rent'!$K$6:$K$539,'1. Floor Plan &amp; Rent'!$A$6:$A$539,$A216,'1. Floor Plan &amp; Rent'!$D$6:$D$539,"&lt;&gt;Property Total")=0,"",SUMIFS('1. Floor Plan &amp; Rent'!$K$6:$K$539,'1. Floor Plan &amp; Rent'!$A$6:$A$539,$A216,'1. Floor Plan &amp; Rent'!$D$6:$D$539,"&lt;&gt;Property Total"))</f>
        <v/>
      </c>
      <c r="F216" s="43" t="inlineStr">
        <is>
          <t>Gas (Common/House)</t>
        </is>
      </c>
      <c r="G216" s="34" t="inlineStr">
        <is>
          <t>Y</t>
        </is>
      </c>
      <c r="H216" s="34" t="inlineStr">
        <is>
          <t>Partial</t>
        </is>
      </c>
      <c r="I216" s="32" t="inlineStr"/>
      <c r="J216" s="32" t="inlineStr"/>
      <c r="K216" s="32" t="inlineStr"/>
      <c r="L216" s="33" t="n"/>
      <c r="M216" s="33" t="n"/>
      <c r="N216" s="33" t="n"/>
      <c r="O216" s="33" t="n"/>
      <c r="P216" s="33" t="n"/>
      <c r="Q216" s="33" t="n"/>
      <c r="R216" s="15">
        <f>IFERROR(AVERAGE(L216:Q216),"")</f>
        <v/>
      </c>
      <c r="S216" s="15">
        <f>IFERROR(SUM(L216:Q216),"")</f>
        <v/>
      </c>
      <c r="T216" s="15">
        <f>IFERROR(R216/D216,"")</f>
        <v/>
      </c>
      <c r="U216" s="15">
        <f>IFERROR(R216/E216,"")</f>
        <v/>
      </c>
      <c r="V216" s="32" t="inlineStr"/>
      <c r="W216" s="32" t="inlineStr">
        <is>
          <t>1 account(s) not yet tagged house vs resident — see data/meter-class.review.csv</t>
        </is>
      </c>
    </row>
    <row r="217">
      <c r="A217" s="43" t="inlineStr">
        <is>
          <t>Caden at Lakeside</t>
        </is>
      </c>
      <c r="B217" s="43" t="inlineStr">
        <is>
          <t>Orlando, FL</t>
        </is>
      </c>
      <c r="C217" s="43" t="inlineStr">
        <is>
          <t>N</t>
        </is>
      </c>
      <c r="D217" s="31">
        <f>IFERROR(INDEX('Property List'!$B$6:$B$35,MATCH($A217,'Property List'!$A$6:$A$35,0)),"")</f>
        <v/>
      </c>
      <c r="E217" s="31">
        <f>IF(SUMIFS('1. Floor Plan &amp; Rent'!$K$6:$K$539,'1. Floor Plan &amp; Rent'!$A$6:$A$539,$A217,'1. Floor Plan &amp; Rent'!$D$6:$D$539,"&lt;&gt;Property Total")=0,"",SUMIFS('1. Floor Plan &amp; Rent'!$K$6:$K$539,'1. Floor Plan &amp; Rent'!$A$6:$A$539,$A217,'1. Floor Plan &amp; Rent'!$D$6:$D$539,"&lt;&gt;Property Total"))</f>
        <v/>
      </c>
      <c r="F217" s="43" t="inlineStr">
        <is>
          <t>Pest Control</t>
        </is>
      </c>
      <c r="G217" s="34" t="inlineStr">
        <is>
          <t>Y</t>
        </is>
      </c>
      <c r="H217" s="34" t="inlineStr">
        <is>
          <t>Partial</t>
        </is>
      </c>
      <c r="I217" s="32" t="inlineStr">
        <is>
          <t>Beautifing Homes LLC, Multi Family Pest Control</t>
        </is>
      </c>
      <c r="J217" s="32" t="inlineStr"/>
      <c r="K217" s="32" t="inlineStr">
        <is>
          <t>Flat monthly contract</t>
        </is>
      </c>
      <c r="L217" s="33" t="n"/>
      <c r="M217" s="33" t="n">
        <v>1728</v>
      </c>
      <c r="N217" s="33" t="n"/>
      <c r="O217" s="33" t="n"/>
      <c r="P217" s="33" t="n">
        <v>2900</v>
      </c>
      <c r="Q217" s="33" t="n"/>
      <c r="R217" s="15">
        <f>IFERROR(AVERAGE(L217:Q217),"")</f>
        <v/>
      </c>
      <c r="S217" s="15">
        <f>IFERROR(SUM(L217:Q217),"")</f>
        <v/>
      </c>
      <c r="T217" s="15">
        <f>IFERROR(R217/D217,"")</f>
        <v/>
      </c>
      <c r="U217" s="15">
        <f>IFERROR(R217/E217,"")</f>
        <v/>
      </c>
      <c r="V217" s="32" t="inlineStr">
        <is>
          <t>Med</t>
        </is>
      </c>
      <c r="W217" s="32" t="inlineStr">
        <is>
          <t>no invoice captured for Feb-26, Apr-26, May-26, Jul-26; source: gl</t>
        </is>
      </c>
    </row>
    <row r="218">
      <c r="A218" s="43" t="inlineStr">
        <is>
          <t>Caden at Lakeside</t>
        </is>
      </c>
      <c r="B218" s="43" t="inlineStr">
        <is>
          <t>Orlando, FL</t>
        </is>
      </c>
      <c r="C218" s="43" t="inlineStr">
        <is>
          <t>N</t>
        </is>
      </c>
      <c r="D218" s="31">
        <f>IFERROR(INDEX('Property List'!$B$6:$B$35,MATCH($A218,'Property List'!$A$6:$A$35,0)),"")</f>
        <v/>
      </c>
      <c r="E218" s="31">
        <f>IF(SUMIFS('1. Floor Plan &amp; Rent'!$K$6:$K$539,'1. Floor Plan &amp; Rent'!$A$6:$A$539,$A218,'1. Floor Plan &amp; Rent'!$D$6:$D$539,"&lt;&gt;Property Total")=0,"",SUMIFS('1. Floor Plan &amp; Rent'!$K$6:$K$539,'1. Floor Plan &amp; Rent'!$A$6:$A$539,$A218,'1. Floor Plan &amp; Rent'!$D$6:$D$539,"&lt;&gt;Property Total"))</f>
        <v/>
      </c>
      <c r="F218" s="43" t="inlineStr">
        <is>
          <t>Stormwater/Drainage Fee</t>
        </is>
      </c>
      <c r="G218" s="34" t="inlineStr">
        <is>
          <t>Y</t>
        </is>
      </c>
      <c r="H218" s="34" t="inlineStr"/>
      <c r="I218" s="32" t="inlineStr"/>
      <c r="J218" s="32" t="inlineStr"/>
      <c r="K218" s="32" t="inlineStr"/>
      <c r="L218" s="33" t="n"/>
      <c r="M218" s="33" t="n"/>
      <c r="N218" s="33" t="n"/>
      <c r="O218" s="33" t="n"/>
      <c r="P218" s="33" t="n"/>
      <c r="Q218" s="33" t="n"/>
      <c r="R218" s="15">
        <f>IFERROR(AVERAGE(L218:Q218),"")</f>
        <v/>
      </c>
      <c r="S218" s="15">
        <f>IFERROR(SUM(L218:Q218),"")</f>
        <v/>
      </c>
      <c r="T218" s="15">
        <f>IFERROR(R218/D218,"")</f>
        <v/>
      </c>
      <c r="U218" s="15">
        <f>IFERROR(R218/E218,"")</f>
        <v/>
      </c>
      <c r="V218" s="32" t="inlineStr"/>
      <c r="W218" s="32" t="inlineStr">
        <is>
          <t>no bills or GL lines in the window</t>
        </is>
      </c>
    </row>
    <row r="219">
      <c r="A219" s="43" t="inlineStr">
        <is>
          <t>Caden at Lakeside</t>
        </is>
      </c>
      <c r="B219" s="43" t="inlineStr">
        <is>
          <t>Orlando, FL</t>
        </is>
      </c>
      <c r="C219" s="43" t="inlineStr">
        <is>
          <t>N</t>
        </is>
      </c>
      <c r="D219" s="31">
        <f>IFERROR(INDEX('Property List'!$B$6:$B$35,MATCH($A219,'Property List'!$A$6:$A$35,0)),"")</f>
        <v/>
      </c>
      <c r="E219" s="31">
        <f>IF(SUMIFS('1. Floor Plan &amp; Rent'!$K$6:$K$539,'1. Floor Plan &amp; Rent'!$A$6:$A$539,$A219,'1. Floor Plan &amp; Rent'!$D$6:$D$539,"&lt;&gt;Property Total")=0,"",SUMIFS('1. Floor Plan &amp; Rent'!$K$6:$K$539,'1. Floor Plan &amp; Rent'!$A$6:$A$539,$A219,'1. Floor Plan &amp; Rent'!$D$6:$D$539,"&lt;&gt;Property Total"))</f>
        <v/>
      </c>
      <c r="F219" s="43" t="inlineStr">
        <is>
          <t>Cable/Internet (Bulk)</t>
        </is>
      </c>
      <c r="G219" s="34" t="inlineStr">
        <is>
          <t>Y</t>
        </is>
      </c>
      <c r="H219" s="34" t="inlineStr">
        <is>
          <t>Partial</t>
        </is>
      </c>
      <c r="I219" s="32" t="inlineStr">
        <is>
          <t>APARTMENTS247.COM INC, NEW KPMMKT, REALPAGE, INC, TPX COMMUNICATIONS</t>
        </is>
      </c>
      <c r="J219" s="32" t="inlineStr"/>
      <c r="K219" s="32" t="inlineStr">
        <is>
          <t>Flat monthly contract</t>
        </is>
      </c>
      <c r="L219" s="33" t="n">
        <v>310</v>
      </c>
      <c r="M219" s="33" t="n">
        <v>979</v>
      </c>
      <c r="N219" s="33" t="n"/>
      <c r="O219" s="33" t="n">
        <v>9432.32</v>
      </c>
      <c r="P219" s="33" t="n">
        <v>620</v>
      </c>
      <c r="Q219" s="33" t="n">
        <v>310</v>
      </c>
      <c r="R219" s="15">
        <f>IFERROR(AVERAGE(L219:Q219),"")</f>
        <v/>
      </c>
      <c r="S219" s="15">
        <f>IFERROR(SUM(L219:Q219),"")</f>
        <v/>
      </c>
      <c r="T219" s="15">
        <f>IFERROR(R219/D219,"")</f>
        <v/>
      </c>
      <c r="U219" s="15">
        <f>IFERROR(R219/E219,"")</f>
        <v/>
      </c>
      <c r="V219" s="32" t="inlineStr">
        <is>
          <t>Med</t>
        </is>
      </c>
      <c r="W219" s="32" t="inlineStr">
        <is>
          <t>no invoice captured for Apr-26; source: gl</t>
        </is>
      </c>
    </row>
    <row r="220">
      <c r="A220" s="43" t="inlineStr">
        <is>
          <t>Caden at Lakeside</t>
        </is>
      </c>
      <c r="B220" s="43" t="inlineStr">
        <is>
          <t>Orlando, FL</t>
        </is>
      </c>
      <c r="C220" s="43" t="inlineStr">
        <is>
          <t>N</t>
        </is>
      </c>
      <c r="D220" s="31">
        <f>IFERROR(INDEX('Property List'!$B$6:$B$35,MATCH($A220,'Property List'!$A$6:$A$35,0)),"")</f>
        <v/>
      </c>
      <c r="E220" s="31">
        <f>IF(SUMIFS('1. Floor Plan &amp; Rent'!$K$6:$K$539,'1. Floor Plan &amp; Rent'!$A$6:$A$539,$A220,'1. Floor Plan &amp; Rent'!$D$6:$D$539,"&lt;&gt;Property Total")=0,"",SUMIFS('1. Floor Plan &amp; Rent'!$K$6:$K$539,'1. Floor Plan &amp; Rent'!$A$6:$A$539,$A220,'1. Floor Plan &amp; Rent'!$D$6:$D$539,"&lt;&gt;Property Total"))</f>
        <v/>
      </c>
      <c r="F220" s="43" t="inlineStr">
        <is>
          <t>Utility Billing Admin Fee</t>
        </is>
      </c>
      <c r="G220" s="34" t="inlineStr">
        <is>
          <t>Y</t>
        </is>
      </c>
      <c r="H220" s="34" t="inlineStr"/>
      <c r="I220" s="32" t="inlineStr"/>
      <c r="J220" s="32" t="inlineStr"/>
      <c r="K220" s="32" t="inlineStr"/>
      <c r="L220" s="33" t="n"/>
      <c r="M220" s="33" t="n"/>
      <c r="N220" s="33" t="n"/>
      <c r="O220" s="33" t="n"/>
      <c r="P220" s="33" t="n"/>
      <c r="Q220" s="33" t="n"/>
      <c r="R220" s="15">
        <f>IFERROR(AVERAGE(L220:Q220),"")</f>
        <v/>
      </c>
      <c r="S220" s="15">
        <f>IFERROR(SUM(L220:Q220),"")</f>
        <v/>
      </c>
      <c r="T220" s="15">
        <f>IFERROR(R220/D220,"")</f>
        <v/>
      </c>
      <c r="U220" s="15">
        <f>IFERROR(R220/E220,"")</f>
        <v/>
      </c>
      <c r="V220" s="32" t="inlineStr"/>
      <c r="W220" s="32" t="inlineStr">
        <is>
          <t>no bills or GL lines in the window</t>
        </is>
      </c>
    </row>
    <row r="221">
      <c r="A221" s="43" t="inlineStr">
        <is>
          <t>Caden at Lakeside</t>
        </is>
      </c>
      <c r="B221" s="43" t="inlineStr">
        <is>
          <t>Orlando, FL</t>
        </is>
      </c>
      <c r="C221" s="43" t="inlineStr">
        <is>
          <t>N</t>
        </is>
      </c>
      <c r="D221" s="31">
        <f>IFERROR(INDEX('Property List'!$B$6:$B$35,MATCH($A221,'Property List'!$A$6:$A$35,0)),"")</f>
        <v/>
      </c>
      <c r="E221" s="31">
        <f>IF(SUMIFS('1. Floor Plan &amp; Rent'!$K$6:$K$539,'1. Floor Plan &amp; Rent'!$A$6:$A$539,$A221,'1. Floor Plan &amp; Rent'!$D$6:$D$539,"&lt;&gt;Property Total")=0,"",SUMIFS('1. Floor Plan &amp; Rent'!$K$6:$K$539,'1. Floor Plan &amp; Rent'!$A$6:$A$539,$A221,'1. Floor Plan &amp; Rent'!$D$6:$D$539,"&lt;&gt;Property Total"))</f>
        <v/>
      </c>
      <c r="F221" s="43" t="inlineStr">
        <is>
          <t>Other</t>
        </is>
      </c>
      <c r="G221" s="34" t="inlineStr">
        <is>
          <t>Y</t>
        </is>
      </c>
      <c r="H221" s="34" t="inlineStr"/>
      <c r="I221" s="32" t="inlineStr"/>
      <c r="J221" s="32" t="inlineStr"/>
      <c r="K221" s="32" t="inlineStr"/>
      <c r="L221" s="33" t="n"/>
      <c r="M221" s="33" t="n"/>
      <c r="N221" s="33" t="n"/>
      <c r="O221" s="33" t="n"/>
      <c r="P221" s="33" t="n"/>
      <c r="Q221" s="33" t="n"/>
      <c r="R221" s="15">
        <f>IFERROR(AVERAGE(L221:Q221),"")</f>
        <v/>
      </c>
      <c r="S221" s="15">
        <f>IFERROR(SUM(L221:Q221),"")</f>
        <v/>
      </c>
      <c r="T221" s="15">
        <f>IFERROR(R221/D221,"")</f>
        <v/>
      </c>
      <c r="U221" s="15">
        <f>IFERROR(R221/E221,"")</f>
        <v/>
      </c>
      <c r="V221" s="32" t="inlineStr"/>
      <c r="W221" s="32" t="inlineStr">
        <is>
          <t>no bills or GL lines in the window</t>
        </is>
      </c>
    </row>
    <row r="222">
      <c r="A222" s="43" t="inlineStr">
        <is>
          <t>Palmetto at Lakeside</t>
        </is>
      </c>
      <c r="B222" s="43" t="inlineStr">
        <is>
          <t>Orlando, FL</t>
        </is>
      </c>
      <c r="C222" s="43" t="inlineStr">
        <is>
          <t>N</t>
        </is>
      </c>
      <c r="D222" s="31">
        <f>IFERROR(INDEX('Property List'!$B$6:$B$35,MATCH($A222,'Property List'!$A$6:$A$35,0)),"")</f>
        <v/>
      </c>
      <c r="E222" s="31">
        <f>IF(SUMIFS('1. Floor Plan &amp; Rent'!$K$6:$K$539,'1. Floor Plan &amp; Rent'!$A$6:$A$539,$A222,'1. Floor Plan &amp; Rent'!$D$6:$D$539,"&lt;&gt;Property Total")=0,"",SUMIFS('1. Floor Plan &amp; Rent'!$K$6:$K$539,'1. Floor Plan &amp; Rent'!$A$6:$A$539,$A222,'1. Floor Plan &amp; Rent'!$D$6:$D$539,"&lt;&gt;Property Total"))</f>
        <v/>
      </c>
      <c r="F222" s="43" t="inlineStr">
        <is>
          <t>Water/Sewer</t>
        </is>
      </c>
      <c r="G222" s="34" t="inlineStr">
        <is>
          <t>Y</t>
        </is>
      </c>
      <c r="H222" s="34" t="inlineStr">
        <is>
          <t>Partial</t>
        </is>
      </c>
      <c r="I222" s="32" t="inlineStr">
        <is>
          <t>OUC</t>
        </is>
      </c>
      <c r="J222" s="32" t="inlineStr"/>
      <c r="K222" s="32" t="inlineStr">
        <is>
          <t>Invoiced total (0 accts)</t>
        </is>
      </c>
      <c r="L222" s="33" t="n">
        <v>30000</v>
      </c>
      <c r="M222" s="33" t="n">
        <v>129888.38</v>
      </c>
      <c r="N222" s="33" t="n"/>
      <c r="O222" s="33" t="n">
        <v>73420.14999999999</v>
      </c>
      <c r="P222" s="33" t="n">
        <v>65509.24</v>
      </c>
      <c r="Q222" s="33" t="n">
        <v>68165.36</v>
      </c>
      <c r="R222" s="15">
        <f>IFERROR(AVERAGE(L222:Q222),"")</f>
        <v/>
      </c>
      <c r="S222" s="15">
        <f>IFERROR(SUM(L222:Q222),"")</f>
        <v/>
      </c>
      <c r="T222" s="15">
        <f>IFERROR(R222/D222,"")</f>
        <v/>
      </c>
      <c r="U222" s="15">
        <f>IFERROR(R222/E222,"")</f>
        <v/>
      </c>
      <c r="V222" s="32" t="inlineStr">
        <is>
          <t>Med</t>
        </is>
      </c>
      <c r="W222" s="32" t="inlineStr">
        <is>
          <t>stormwater netted out — the GL books it inside Water/Sewer; no invoice captured for Apr-26; source: gl</t>
        </is>
      </c>
    </row>
    <row r="223">
      <c r="A223" s="43" t="inlineStr">
        <is>
          <t>Palmetto at Lakeside</t>
        </is>
      </c>
      <c r="B223" s="43" t="inlineStr">
        <is>
          <t>Orlando, FL</t>
        </is>
      </c>
      <c r="C223" s="43" t="inlineStr">
        <is>
          <t>N</t>
        </is>
      </c>
      <c r="D223" s="31">
        <f>IFERROR(INDEX('Property List'!$B$6:$B$35,MATCH($A223,'Property List'!$A$6:$A$35,0)),"")</f>
        <v/>
      </c>
      <c r="E223" s="31">
        <f>IF(SUMIFS('1. Floor Plan &amp; Rent'!$K$6:$K$539,'1. Floor Plan &amp; Rent'!$A$6:$A$539,$A223,'1. Floor Plan &amp; Rent'!$D$6:$D$539,"&lt;&gt;Property Total")=0,"",SUMIFS('1. Floor Plan &amp; Rent'!$K$6:$K$539,'1. Floor Plan &amp; Rent'!$A$6:$A$539,$A223,'1. Floor Plan &amp; Rent'!$D$6:$D$539,"&lt;&gt;Property Total"))</f>
        <v/>
      </c>
      <c r="F223" s="43" t="inlineStr">
        <is>
          <t>Trash &amp; Valet Waste</t>
        </is>
      </c>
      <c r="G223" s="34" t="inlineStr">
        <is>
          <t>Y</t>
        </is>
      </c>
      <c r="H223" s="34" t="inlineStr">
        <is>
          <t>Partial</t>
        </is>
      </c>
      <c r="I223" s="32" t="inlineStr">
        <is>
          <t>BB'S ACTION LLC, GFL ENTERPRISES, INC.</t>
        </is>
      </c>
      <c r="J223" s="32" t="inlineStr"/>
      <c r="K223" s="32" t="inlineStr">
        <is>
          <t>Invoiced total (0 accts)</t>
        </is>
      </c>
      <c r="L223" s="33" t="n">
        <v>2500</v>
      </c>
      <c r="M223" s="33" t="n">
        <v>7600</v>
      </c>
      <c r="N223" s="33" t="n"/>
      <c r="O223" s="33" t="n">
        <v>20010.81</v>
      </c>
      <c r="P223" s="33" t="n">
        <v>2750</v>
      </c>
      <c r="Q223" s="33" t="n">
        <v>10995.64</v>
      </c>
      <c r="R223" s="15">
        <f>IFERROR(AVERAGE(L223:Q223),"")</f>
        <v/>
      </c>
      <c r="S223" s="15">
        <f>IFERROR(SUM(L223:Q223),"")</f>
        <v/>
      </c>
      <c r="T223" s="15">
        <f>IFERROR(R223/D223,"")</f>
        <v/>
      </c>
      <c r="U223" s="15">
        <f>IFERROR(R223/E223,"")</f>
        <v/>
      </c>
      <c r="V223" s="32" t="inlineStr">
        <is>
          <t>Med</t>
        </is>
      </c>
      <c r="W223" s="32" t="inlineStr">
        <is>
          <t>no invoice captured for Apr-26; source: gl</t>
        </is>
      </c>
    </row>
    <row r="224">
      <c r="A224" s="43" t="inlineStr">
        <is>
          <t>Palmetto at Lakeside</t>
        </is>
      </c>
      <c r="B224" s="43" t="inlineStr">
        <is>
          <t>Orlando, FL</t>
        </is>
      </c>
      <c r="C224" s="43" t="inlineStr">
        <is>
          <t>N</t>
        </is>
      </c>
      <c r="D224" s="31">
        <f>IFERROR(INDEX('Property List'!$B$6:$B$35,MATCH($A224,'Property List'!$A$6:$A$35,0)),"")</f>
        <v/>
      </c>
      <c r="E224" s="31">
        <f>IF(SUMIFS('1. Floor Plan &amp; Rent'!$K$6:$K$539,'1. Floor Plan &amp; Rent'!$A$6:$A$539,$A224,'1. Floor Plan &amp; Rent'!$D$6:$D$539,"&lt;&gt;Property Total")=0,"",SUMIFS('1. Floor Plan &amp; Rent'!$K$6:$K$539,'1. Floor Plan &amp; Rent'!$A$6:$A$539,$A224,'1. Floor Plan &amp; Rent'!$D$6:$D$539,"&lt;&gt;Property Total"))</f>
        <v/>
      </c>
      <c r="F224" s="43" t="inlineStr">
        <is>
          <t>Common-Area Electric</t>
        </is>
      </c>
      <c r="G224" s="34" t="inlineStr">
        <is>
          <t>Y</t>
        </is>
      </c>
      <c r="H224" s="34" t="inlineStr">
        <is>
          <t>Partial</t>
        </is>
      </c>
      <c r="I224" s="32" t="inlineStr"/>
      <c r="J224" s="32" t="inlineStr"/>
      <c r="K224" s="32" t="inlineStr">
        <is>
          <t>Invoiced total (0 accts)</t>
        </is>
      </c>
      <c r="L224" s="33" t="n">
        <v>11000</v>
      </c>
      <c r="M224" s="33" t="n">
        <v>11000</v>
      </c>
      <c r="N224" s="33" t="n"/>
      <c r="O224" s="33" t="n">
        <v>24803.27</v>
      </c>
      <c r="P224" s="33" t="n">
        <v>22223.11</v>
      </c>
      <c r="Q224" s="33" t="n">
        <v>13345.73</v>
      </c>
      <c r="R224" s="15">
        <f>IFERROR(AVERAGE(L224:Q224),"")</f>
        <v/>
      </c>
      <c r="S224" s="15">
        <f>IFERROR(SUM(L224:Q224),"")</f>
        <v/>
      </c>
      <c r="T224" s="15">
        <f>IFERROR(R224/D224,"")</f>
        <v/>
      </c>
      <c r="U224" s="15">
        <f>IFERROR(R224/E224,"")</f>
        <v/>
      </c>
      <c r="V224" s="32" t="inlineStr">
        <is>
          <t>Med</t>
        </is>
      </c>
      <c r="W224" s="32" t="inlineStr">
        <is>
          <t>no invoice captured for Apr-26; source: gl</t>
        </is>
      </c>
    </row>
    <row r="225">
      <c r="A225" s="43" t="inlineStr">
        <is>
          <t>Palmetto at Lakeside</t>
        </is>
      </c>
      <c r="B225" s="43" t="inlineStr">
        <is>
          <t>Orlando, FL</t>
        </is>
      </c>
      <c r="C225" s="43" t="inlineStr">
        <is>
          <t>N</t>
        </is>
      </c>
      <c r="D225" s="31">
        <f>IFERROR(INDEX('Property List'!$B$6:$B$35,MATCH($A225,'Property List'!$A$6:$A$35,0)),"")</f>
        <v/>
      </c>
      <c r="E225" s="31">
        <f>IF(SUMIFS('1. Floor Plan &amp; Rent'!$K$6:$K$539,'1. Floor Plan &amp; Rent'!$A$6:$A$539,$A225,'1. Floor Plan &amp; Rent'!$D$6:$D$539,"&lt;&gt;Property Total")=0,"",SUMIFS('1. Floor Plan &amp; Rent'!$K$6:$K$539,'1. Floor Plan &amp; Rent'!$A$6:$A$539,$A225,'1. Floor Plan &amp; Rent'!$D$6:$D$539,"&lt;&gt;Property Total"))</f>
        <v/>
      </c>
      <c r="F225" s="43" t="inlineStr">
        <is>
          <t>Gas (Common/House)</t>
        </is>
      </c>
      <c r="G225" s="34" t="inlineStr">
        <is>
          <t>Y</t>
        </is>
      </c>
      <c r="H225" s="34" t="inlineStr">
        <is>
          <t>Partial</t>
        </is>
      </c>
      <c r="I225" s="32" t="inlineStr">
        <is>
          <t>AMERIGAS</t>
        </is>
      </c>
      <c r="J225" s="32" t="inlineStr"/>
      <c r="K225" s="32" t="inlineStr">
        <is>
          <t>Invoiced total (0 accts)</t>
        </is>
      </c>
      <c r="L225" s="33" t="n"/>
      <c r="M225" s="33" t="n"/>
      <c r="N225" s="33" t="n"/>
      <c r="O225" s="33" t="n">
        <v>583.58</v>
      </c>
      <c r="P225" s="33" t="n"/>
      <c r="Q225" s="33" t="n"/>
      <c r="R225" s="15">
        <f>IFERROR(AVERAGE(L225:Q225),"")</f>
        <v/>
      </c>
      <c r="S225" s="15">
        <f>IFERROR(SUM(L225:Q225),"")</f>
        <v/>
      </c>
      <c r="T225" s="15">
        <f>IFERROR(R225/D225,"")</f>
        <v/>
      </c>
      <c r="U225" s="15">
        <f>IFERROR(R225/E225,"")</f>
        <v/>
      </c>
      <c r="V225" s="32" t="inlineStr">
        <is>
          <t>Med</t>
        </is>
      </c>
      <c r="W225" s="32" t="inlineStr">
        <is>
          <t>1 account(s) not yet tagged house vs resident — see data/meter-class.review.csv; no invoice captured for Feb-26, Mar-26, Apr-26, Jun-26, Jul-26; source: gl</t>
        </is>
      </c>
    </row>
    <row r="226">
      <c r="A226" s="43" t="inlineStr">
        <is>
          <t>Palmetto at Lakeside</t>
        </is>
      </c>
      <c r="B226" s="43" t="inlineStr">
        <is>
          <t>Orlando, FL</t>
        </is>
      </c>
      <c r="C226" s="43" t="inlineStr">
        <is>
          <t>N</t>
        </is>
      </c>
      <c r="D226" s="31">
        <f>IFERROR(INDEX('Property List'!$B$6:$B$35,MATCH($A226,'Property List'!$A$6:$A$35,0)),"")</f>
        <v/>
      </c>
      <c r="E226" s="31">
        <f>IF(SUMIFS('1. Floor Plan &amp; Rent'!$K$6:$K$539,'1. Floor Plan &amp; Rent'!$A$6:$A$539,$A226,'1. Floor Plan &amp; Rent'!$D$6:$D$539,"&lt;&gt;Property Total")=0,"",SUMIFS('1. Floor Plan &amp; Rent'!$K$6:$K$539,'1. Floor Plan &amp; Rent'!$A$6:$A$539,$A226,'1. Floor Plan &amp; Rent'!$D$6:$D$539,"&lt;&gt;Property Total"))</f>
        <v/>
      </c>
      <c r="F226" s="43" t="inlineStr">
        <is>
          <t>Pest Control</t>
        </is>
      </c>
      <c r="G226" s="34" t="inlineStr">
        <is>
          <t>Y</t>
        </is>
      </c>
      <c r="H226" s="34" t="inlineStr">
        <is>
          <t>Partial</t>
        </is>
      </c>
      <c r="I226" s="32" t="inlineStr">
        <is>
          <t>ALL AMERICAN PEST CONTROL LLC, Multi Family Pest Control</t>
        </is>
      </c>
      <c r="J226" s="32" t="inlineStr"/>
      <c r="K226" s="32" t="inlineStr">
        <is>
          <t>Flat monthly contract</t>
        </is>
      </c>
      <c r="L226" s="33" t="n"/>
      <c r="M226" s="33" t="n">
        <v>8021.01</v>
      </c>
      <c r="N226" s="33" t="n"/>
      <c r="O226" s="33" t="n">
        <v>2792</v>
      </c>
      <c r="P226" s="33" t="n">
        <v>2792</v>
      </c>
      <c r="Q226" s="33" t="n">
        <v>800</v>
      </c>
      <c r="R226" s="15">
        <f>IFERROR(AVERAGE(L226:Q226),"")</f>
        <v/>
      </c>
      <c r="S226" s="15">
        <f>IFERROR(SUM(L226:Q226),"")</f>
        <v/>
      </c>
      <c r="T226" s="15">
        <f>IFERROR(R226/D226,"")</f>
        <v/>
      </c>
      <c r="U226" s="15">
        <f>IFERROR(R226/E226,"")</f>
        <v/>
      </c>
      <c r="V226" s="32" t="inlineStr">
        <is>
          <t>Med</t>
        </is>
      </c>
      <c r="W226" s="32" t="inlineStr">
        <is>
          <t>no invoice captured for Feb-26, Apr-26; source: gl</t>
        </is>
      </c>
    </row>
    <row r="227">
      <c r="A227" s="43" t="inlineStr">
        <is>
          <t>Palmetto at Lakeside</t>
        </is>
      </c>
      <c r="B227" s="43" t="inlineStr">
        <is>
          <t>Orlando, FL</t>
        </is>
      </c>
      <c r="C227" s="43" t="inlineStr">
        <is>
          <t>N</t>
        </is>
      </c>
      <c r="D227" s="31">
        <f>IFERROR(INDEX('Property List'!$B$6:$B$35,MATCH($A227,'Property List'!$A$6:$A$35,0)),"")</f>
        <v/>
      </c>
      <c r="E227" s="31">
        <f>IF(SUMIFS('1. Floor Plan &amp; Rent'!$K$6:$K$539,'1. Floor Plan &amp; Rent'!$A$6:$A$539,$A227,'1. Floor Plan &amp; Rent'!$D$6:$D$539,"&lt;&gt;Property Total")=0,"",SUMIFS('1. Floor Plan &amp; Rent'!$K$6:$K$539,'1. Floor Plan &amp; Rent'!$A$6:$A$539,$A227,'1. Floor Plan &amp; Rent'!$D$6:$D$539,"&lt;&gt;Property Total"))</f>
        <v/>
      </c>
      <c r="F227" s="43" t="inlineStr">
        <is>
          <t>Stormwater/Drainage Fee</t>
        </is>
      </c>
      <c r="G227" s="34" t="inlineStr">
        <is>
          <t>Y</t>
        </is>
      </c>
      <c r="H227" s="34" t="inlineStr"/>
      <c r="I227" s="32" t="inlineStr"/>
      <c r="J227" s="32" t="inlineStr"/>
      <c r="K227" s="32" t="inlineStr"/>
      <c r="L227" s="33" t="n"/>
      <c r="M227" s="33" t="n"/>
      <c r="N227" s="33" t="n"/>
      <c r="O227" s="33" t="n"/>
      <c r="P227" s="33" t="n"/>
      <c r="Q227" s="33" t="n"/>
      <c r="R227" s="15">
        <f>IFERROR(AVERAGE(L227:Q227),"")</f>
        <v/>
      </c>
      <c r="S227" s="15">
        <f>IFERROR(SUM(L227:Q227),"")</f>
        <v/>
      </c>
      <c r="T227" s="15">
        <f>IFERROR(R227/D227,"")</f>
        <v/>
      </c>
      <c r="U227" s="15">
        <f>IFERROR(R227/E227,"")</f>
        <v/>
      </c>
      <c r="V227" s="32" t="inlineStr"/>
      <c r="W227" s="32" t="inlineStr">
        <is>
          <t>no bills or GL lines in the window</t>
        </is>
      </c>
    </row>
    <row r="228">
      <c r="A228" s="43" t="inlineStr">
        <is>
          <t>Palmetto at Lakeside</t>
        </is>
      </c>
      <c r="B228" s="43" t="inlineStr">
        <is>
          <t>Orlando, FL</t>
        </is>
      </c>
      <c r="C228" s="43" t="inlineStr">
        <is>
          <t>N</t>
        </is>
      </c>
      <c r="D228" s="31">
        <f>IFERROR(INDEX('Property List'!$B$6:$B$35,MATCH($A228,'Property List'!$A$6:$A$35,0)),"")</f>
        <v/>
      </c>
      <c r="E228" s="31">
        <f>IF(SUMIFS('1. Floor Plan &amp; Rent'!$K$6:$K$539,'1. Floor Plan &amp; Rent'!$A$6:$A$539,$A228,'1. Floor Plan &amp; Rent'!$D$6:$D$539,"&lt;&gt;Property Total")=0,"",SUMIFS('1. Floor Plan &amp; Rent'!$K$6:$K$539,'1. Floor Plan &amp; Rent'!$A$6:$A$539,$A228,'1. Floor Plan &amp; Rent'!$D$6:$D$539,"&lt;&gt;Property Total"))</f>
        <v/>
      </c>
      <c r="F228" s="43" t="inlineStr">
        <is>
          <t>Cable/Internet (Bulk)</t>
        </is>
      </c>
      <c r="G228" s="34" t="inlineStr">
        <is>
          <t>Y</t>
        </is>
      </c>
      <c r="H228" s="34" t="inlineStr">
        <is>
          <t>Partial</t>
        </is>
      </c>
      <c r="I228" s="32" t="inlineStr">
        <is>
          <t>APARTMENTS247.COM INC, NEW KPMMKT, REALPAGE, INC, TPX COMMUNICATIONS</t>
        </is>
      </c>
      <c r="J228" s="32" t="inlineStr"/>
      <c r="K228" s="32" t="inlineStr">
        <is>
          <t>Flat monthly contract</t>
        </is>
      </c>
      <c r="L228" s="33" t="n"/>
      <c r="M228" s="33" t="n">
        <v>1909</v>
      </c>
      <c r="N228" s="33" t="n"/>
      <c r="O228" s="33" t="n">
        <v>3771.7</v>
      </c>
      <c r="P228" s="33" t="n">
        <v>620</v>
      </c>
      <c r="Q228" s="33" t="n">
        <v>620</v>
      </c>
      <c r="R228" s="15">
        <f>IFERROR(AVERAGE(L228:Q228),"")</f>
        <v/>
      </c>
      <c r="S228" s="15">
        <f>IFERROR(SUM(L228:Q228),"")</f>
        <v/>
      </c>
      <c r="T228" s="15">
        <f>IFERROR(R228/D228,"")</f>
        <v/>
      </c>
      <c r="U228" s="15">
        <f>IFERROR(R228/E228,"")</f>
        <v/>
      </c>
      <c r="V228" s="32" t="inlineStr">
        <is>
          <t>Med</t>
        </is>
      </c>
      <c r="W228" s="32" t="inlineStr">
        <is>
          <t>no invoice captured for Feb-26, Apr-26; source: gl</t>
        </is>
      </c>
    </row>
    <row r="229">
      <c r="A229" s="43" t="inlineStr">
        <is>
          <t>Palmetto at Lakeside</t>
        </is>
      </c>
      <c r="B229" s="43" t="inlineStr">
        <is>
          <t>Orlando, FL</t>
        </is>
      </c>
      <c r="C229" s="43" t="inlineStr">
        <is>
          <t>N</t>
        </is>
      </c>
      <c r="D229" s="31">
        <f>IFERROR(INDEX('Property List'!$B$6:$B$35,MATCH($A229,'Property List'!$A$6:$A$35,0)),"")</f>
        <v/>
      </c>
      <c r="E229" s="31">
        <f>IF(SUMIFS('1. Floor Plan &amp; Rent'!$K$6:$K$539,'1. Floor Plan &amp; Rent'!$A$6:$A$539,$A229,'1. Floor Plan &amp; Rent'!$D$6:$D$539,"&lt;&gt;Property Total")=0,"",SUMIFS('1. Floor Plan &amp; Rent'!$K$6:$K$539,'1. Floor Plan &amp; Rent'!$A$6:$A$539,$A229,'1. Floor Plan &amp; Rent'!$D$6:$D$539,"&lt;&gt;Property Total"))</f>
        <v/>
      </c>
      <c r="F229" s="43" t="inlineStr">
        <is>
          <t>Utility Billing Admin Fee</t>
        </is>
      </c>
      <c r="G229" s="34" t="inlineStr">
        <is>
          <t>Y</t>
        </is>
      </c>
      <c r="H229" s="34" t="inlineStr"/>
      <c r="I229" s="32" t="inlineStr"/>
      <c r="J229" s="32" t="inlineStr"/>
      <c r="K229" s="32" t="inlineStr"/>
      <c r="L229" s="33" t="n"/>
      <c r="M229" s="33" t="n"/>
      <c r="N229" s="33" t="n"/>
      <c r="O229" s="33" t="n"/>
      <c r="P229" s="33" t="n"/>
      <c r="Q229" s="33" t="n"/>
      <c r="R229" s="15">
        <f>IFERROR(AVERAGE(L229:Q229),"")</f>
        <v/>
      </c>
      <c r="S229" s="15">
        <f>IFERROR(SUM(L229:Q229),"")</f>
        <v/>
      </c>
      <c r="T229" s="15">
        <f>IFERROR(R229/D229,"")</f>
        <v/>
      </c>
      <c r="U229" s="15">
        <f>IFERROR(R229/E229,"")</f>
        <v/>
      </c>
      <c r="V229" s="32" t="inlineStr"/>
      <c r="W229" s="32" t="inlineStr">
        <is>
          <t>no bills or GL lines in the window</t>
        </is>
      </c>
    </row>
    <row r="230">
      <c r="A230" s="43" t="inlineStr">
        <is>
          <t>Palmetto at Lakeside</t>
        </is>
      </c>
      <c r="B230" s="43" t="inlineStr">
        <is>
          <t>Orlando, FL</t>
        </is>
      </c>
      <c r="C230" s="43" t="inlineStr">
        <is>
          <t>N</t>
        </is>
      </c>
      <c r="D230" s="31">
        <f>IFERROR(INDEX('Property List'!$B$6:$B$35,MATCH($A230,'Property List'!$A$6:$A$35,0)),"")</f>
        <v/>
      </c>
      <c r="E230" s="31">
        <f>IF(SUMIFS('1. Floor Plan &amp; Rent'!$K$6:$K$539,'1. Floor Plan &amp; Rent'!$A$6:$A$539,$A230,'1. Floor Plan &amp; Rent'!$D$6:$D$539,"&lt;&gt;Property Total")=0,"",SUMIFS('1. Floor Plan &amp; Rent'!$K$6:$K$539,'1. Floor Plan &amp; Rent'!$A$6:$A$539,$A230,'1. Floor Plan &amp; Rent'!$D$6:$D$539,"&lt;&gt;Property Total"))</f>
        <v/>
      </c>
      <c r="F230" s="43" t="inlineStr">
        <is>
          <t>Other</t>
        </is>
      </c>
      <c r="G230" s="34" t="inlineStr">
        <is>
          <t>Y</t>
        </is>
      </c>
      <c r="H230" s="34" t="inlineStr"/>
      <c r="I230" s="32" t="inlineStr"/>
      <c r="J230" s="32" t="inlineStr"/>
      <c r="K230" s="32" t="inlineStr"/>
      <c r="L230" s="33" t="n"/>
      <c r="M230" s="33" t="n"/>
      <c r="N230" s="33" t="n"/>
      <c r="O230" s="33" t="n"/>
      <c r="P230" s="33" t="n"/>
      <c r="Q230" s="33" t="n"/>
      <c r="R230" s="15">
        <f>IFERROR(AVERAGE(L230:Q230),"")</f>
        <v/>
      </c>
      <c r="S230" s="15">
        <f>IFERROR(SUM(L230:Q230),"")</f>
        <v/>
      </c>
      <c r="T230" s="15">
        <f>IFERROR(R230/D230,"")</f>
        <v/>
      </c>
      <c r="U230" s="15">
        <f>IFERROR(R230/E230,"")</f>
        <v/>
      </c>
      <c r="V230" s="32" t="inlineStr"/>
      <c r="W230" s="32" t="inlineStr">
        <is>
          <t>no bills or GL lines in the window</t>
        </is>
      </c>
    </row>
    <row r="231">
      <c r="A231" s="43" t="inlineStr">
        <is>
          <t>Blue Note</t>
        </is>
      </c>
      <c r="B231" s="43" t="inlineStr">
        <is>
          <t>Nashville, TN</t>
        </is>
      </c>
      <c r="C231" s="43" t="inlineStr">
        <is>
          <t>N</t>
        </is>
      </c>
      <c r="D231" s="31">
        <f>IFERROR(INDEX('Property List'!$B$6:$B$35,MATCH($A231,'Property List'!$A$6:$A$35,0)),"")</f>
        <v/>
      </c>
      <c r="E231" s="31">
        <f>IF(SUMIFS('1. Floor Plan &amp; Rent'!$K$6:$K$539,'1. Floor Plan &amp; Rent'!$A$6:$A$539,$A231,'1. Floor Plan &amp; Rent'!$D$6:$D$539,"&lt;&gt;Property Total")=0,"",SUMIFS('1. Floor Plan &amp; Rent'!$K$6:$K$539,'1. Floor Plan &amp; Rent'!$A$6:$A$539,$A231,'1. Floor Plan &amp; Rent'!$D$6:$D$539,"&lt;&gt;Property Total"))</f>
        <v/>
      </c>
      <c r="F231" s="43" t="inlineStr">
        <is>
          <t>Water/Sewer</t>
        </is>
      </c>
      <c r="G231" s="34" t="inlineStr">
        <is>
          <t>Y</t>
        </is>
      </c>
      <c r="H231" s="34" t="inlineStr">
        <is>
          <t>Y</t>
        </is>
      </c>
      <c r="I231" s="32" t="inlineStr">
        <is>
          <t>Metro Water Services</t>
        </is>
      </c>
      <c r="J231" s="32" t="inlineStr">
        <is>
          <t>58774303</t>
        </is>
      </c>
      <c r="K231" s="32" t="inlineStr">
        <is>
          <t>Metered (1 acct)</t>
        </is>
      </c>
      <c r="L231" s="33" t="n">
        <v>50503.4</v>
      </c>
      <c r="M231" s="33" t="n">
        <v>48248.07</v>
      </c>
      <c r="N231" s="33" t="n">
        <v>35642.42</v>
      </c>
      <c r="O231" s="33" t="n">
        <v>38154.86</v>
      </c>
      <c r="P231" s="33" t="n">
        <v>29714.51</v>
      </c>
      <c r="Q231" s="33" t="n">
        <v>33059.31</v>
      </c>
      <c r="R231" s="15">
        <f>IFERROR(AVERAGE(L231:Q231),"")</f>
        <v/>
      </c>
      <c r="S231" s="15">
        <f>IFERROR(SUM(L231:Q231),"")</f>
        <v/>
      </c>
      <c r="T231" s="15">
        <f>IFERROR(R231/D231,"")</f>
        <v/>
      </c>
      <c r="U231" s="15">
        <f>IFERROR(R231/E231,"")</f>
        <v/>
      </c>
      <c r="V231" s="32" t="inlineStr">
        <is>
          <t>High</t>
        </is>
      </c>
      <c r="W231" s="32" t="inlineStr">
        <is>
          <t>stormwater netted out — the GL books it inside Water/Sewer; source: gl/ocr</t>
        </is>
      </c>
    </row>
    <row r="232">
      <c r="A232" s="43" t="inlineStr">
        <is>
          <t>Blue Note</t>
        </is>
      </c>
      <c r="B232" s="43" t="inlineStr">
        <is>
          <t>Nashville, TN</t>
        </is>
      </c>
      <c r="C232" s="43" t="inlineStr">
        <is>
          <t>N</t>
        </is>
      </c>
      <c r="D232" s="31">
        <f>IFERROR(INDEX('Property List'!$B$6:$B$35,MATCH($A232,'Property List'!$A$6:$A$35,0)),"")</f>
        <v/>
      </c>
      <c r="E232" s="31">
        <f>IF(SUMIFS('1. Floor Plan &amp; Rent'!$K$6:$K$539,'1. Floor Plan &amp; Rent'!$A$6:$A$539,$A232,'1. Floor Plan &amp; Rent'!$D$6:$D$539,"&lt;&gt;Property Total")=0,"",SUMIFS('1. Floor Plan &amp; Rent'!$K$6:$K$539,'1. Floor Plan &amp; Rent'!$A$6:$A$539,$A232,'1. Floor Plan &amp; Rent'!$D$6:$D$539,"&lt;&gt;Property Total"))</f>
        <v/>
      </c>
      <c r="F232" s="43" t="inlineStr">
        <is>
          <t>Trash &amp; Valet Waste</t>
        </is>
      </c>
      <c r="G232" s="34" t="inlineStr">
        <is>
          <t>Y</t>
        </is>
      </c>
      <c r="H232" s="34" t="inlineStr">
        <is>
          <t>Y</t>
        </is>
      </c>
      <c r="I232" s="32" t="inlineStr">
        <is>
          <t>GFL ENTERPRISES, INC.</t>
        </is>
      </c>
      <c r="J232" s="32" t="inlineStr"/>
      <c r="K232" s="32" t="inlineStr">
        <is>
          <t>Invoiced total (0 accts)</t>
        </is>
      </c>
      <c r="L232" s="33" t="n">
        <v>4810.47</v>
      </c>
      <c r="M232" s="33" t="n">
        <v>5249.12</v>
      </c>
      <c r="N232" s="33" t="n">
        <v>6586.32</v>
      </c>
      <c r="O232" s="33" t="n">
        <v>5837.97</v>
      </c>
      <c r="P232" s="33" t="n">
        <v>6042.27</v>
      </c>
      <c r="Q232" s="33" t="n">
        <v>2772.46</v>
      </c>
      <c r="R232" s="15">
        <f>IFERROR(AVERAGE(L232:Q232),"")</f>
        <v/>
      </c>
      <c r="S232" s="15">
        <f>IFERROR(SUM(L232:Q232),"")</f>
        <v/>
      </c>
      <c r="T232" s="15">
        <f>IFERROR(R232/D232,"")</f>
        <v/>
      </c>
      <c r="U232" s="15">
        <f>IFERROR(R232/E232,"")</f>
        <v/>
      </c>
      <c r="V232" s="32" t="inlineStr">
        <is>
          <t>Med</t>
        </is>
      </c>
      <c r="W232" s="32" t="inlineStr">
        <is>
          <t>source: gl</t>
        </is>
      </c>
    </row>
    <row r="233">
      <c r="A233" s="43" t="inlineStr">
        <is>
          <t>Blue Note</t>
        </is>
      </c>
      <c r="B233" s="43" t="inlineStr">
        <is>
          <t>Nashville, TN</t>
        </is>
      </c>
      <c r="C233" s="43" t="inlineStr">
        <is>
          <t>N</t>
        </is>
      </c>
      <c r="D233" s="31">
        <f>IFERROR(INDEX('Property List'!$B$6:$B$35,MATCH($A233,'Property List'!$A$6:$A$35,0)),"")</f>
        <v/>
      </c>
      <c r="E233" s="31">
        <f>IF(SUMIFS('1. Floor Plan &amp; Rent'!$K$6:$K$539,'1. Floor Plan &amp; Rent'!$A$6:$A$539,$A233,'1. Floor Plan &amp; Rent'!$D$6:$D$539,"&lt;&gt;Property Total")=0,"",SUMIFS('1. Floor Plan &amp; Rent'!$K$6:$K$539,'1. Floor Plan &amp; Rent'!$A$6:$A$539,$A233,'1. Floor Plan &amp; Rent'!$D$6:$D$539,"&lt;&gt;Property Total"))</f>
        <v/>
      </c>
      <c r="F233" s="43" t="inlineStr">
        <is>
          <t>Common-Area Electric</t>
        </is>
      </c>
      <c r="G233" s="34" t="inlineStr">
        <is>
          <t>Y</t>
        </is>
      </c>
      <c r="H233" s="34" t="inlineStr">
        <is>
          <t>Y</t>
        </is>
      </c>
      <c r="I233" s="32" t="inlineStr">
        <is>
          <t>Nashville Electric Service-7166216840-BNO</t>
        </is>
      </c>
      <c r="J233" s="32" t="inlineStr"/>
      <c r="K233" s="32" t="inlineStr">
        <is>
          <t>Invoiced total (0 accts)</t>
        </is>
      </c>
      <c r="L233" s="33" t="n">
        <v>9098.93</v>
      </c>
      <c r="M233" s="33" t="n">
        <v>8074.46</v>
      </c>
      <c r="N233" s="33" t="n">
        <v>6739.01</v>
      </c>
      <c r="O233" s="33" t="n">
        <v>5674.23</v>
      </c>
      <c r="P233" s="33" t="n">
        <v>6550.66</v>
      </c>
      <c r="Q233" s="33" t="n">
        <v>7997.7</v>
      </c>
      <c r="R233" s="15">
        <f>IFERROR(AVERAGE(L233:Q233),"")</f>
        <v/>
      </c>
      <c r="S233" s="15">
        <f>IFERROR(SUM(L233:Q233),"")</f>
        <v/>
      </c>
      <c r="T233" s="15">
        <f>IFERROR(R233/D233,"")</f>
        <v/>
      </c>
      <c r="U233" s="15">
        <f>IFERROR(R233/E233,"")</f>
        <v/>
      </c>
      <c r="V233" s="32" t="inlineStr">
        <is>
          <t>Med</t>
        </is>
      </c>
      <c r="W233" s="32" t="inlineStr">
        <is>
          <t>source: gl</t>
        </is>
      </c>
    </row>
    <row r="234">
      <c r="A234" s="43" t="inlineStr">
        <is>
          <t>Blue Note</t>
        </is>
      </c>
      <c r="B234" s="43" t="inlineStr">
        <is>
          <t>Nashville, TN</t>
        </is>
      </c>
      <c r="C234" s="43" t="inlineStr">
        <is>
          <t>N</t>
        </is>
      </c>
      <c r="D234" s="31">
        <f>IFERROR(INDEX('Property List'!$B$6:$B$35,MATCH($A234,'Property List'!$A$6:$A$35,0)),"")</f>
        <v/>
      </c>
      <c r="E234" s="31">
        <f>IF(SUMIFS('1. Floor Plan &amp; Rent'!$K$6:$K$539,'1. Floor Plan &amp; Rent'!$A$6:$A$539,$A234,'1. Floor Plan &amp; Rent'!$D$6:$D$539,"&lt;&gt;Property Total")=0,"",SUMIFS('1. Floor Plan &amp; Rent'!$K$6:$K$539,'1. Floor Plan &amp; Rent'!$A$6:$A$539,$A234,'1. Floor Plan &amp; Rent'!$D$6:$D$539,"&lt;&gt;Property Total"))</f>
        <v/>
      </c>
      <c r="F234" s="43" t="inlineStr">
        <is>
          <t>Gas (Common/House)</t>
        </is>
      </c>
      <c r="G234" s="34" t="inlineStr">
        <is>
          <t>Y</t>
        </is>
      </c>
      <c r="H234" s="34" t="inlineStr"/>
      <c r="I234" s="32" t="inlineStr"/>
      <c r="J234" s="32" t="inlineStr"/>
      <c r="K234" s="32" t="inlineStr"/>
      <c r="L234" s="33" t="n"/>
      <c r="M234" s="33" t="n"/>
      <c r="N234" s="33" t="n"/>
      <c r="O234" s="33" t="n"/>
      <c r="P234" s="33" t="n"/>
      <c r="Q234" s="33" t="n"/>
      <c r="R234" s="15">
        <f>IFERROR(AVERAGE(L234:Q234),"")</f>
        <v/>
      </c>
      <c r="S234" s="15">
        <f>IFERROR(SUM(L234:Q234),"")</f>
        <v/>
      </c>
      <c r="T234" s="15">
        <f>IFERROR(R234/D234,"")</f>
        <v/>
      </c>
      <c r="U234" s="15">
        <f>IFERROR(R234/E234,"")</f>
        <v/>
      </c>
      <c r="V234" s="32" t="inlineStr"/>
      <c r="W234" s="32" t="inlineStr">
        <is>
          <t>no house/common accounts — all metered load is resident-billed</t>
        </is>
      </c>
    </row>
    <row r="235">
      <c r="A235" s="43" t="inlineStr">
        <is>
          <t>Blue Note</t>
        </is>
      </c>
      <c r="B235" s="43" t="inlineStr">
        <is>
          <t>Nashville, TN</t>
        </is>
      </c>
      <c r="C235" s="43" t="inlineStr">
        <is>
          <t>N</t>
        </is>
      </c>
      <c r="D235" s="31">
        <f>IFERROR(INDEX('Property List'!$B$6:$B$35,MATCH($A235,'Property List'!$A$6:$A$35,0)),"")</f>
        <v/>
      </c>
      <c r="E235" s="31">
        <f>IF(SUMIFS('1. Floor Plan &amp; Rent'!$K$6:$K$539,'1. Floor Plan &amp; Rent'!$A$6:$A$539,$A235,'1. Floor Plan &amp; Rent'!$D$6:$D$539,"&lt;&gt;Property Total")=0,"",SUMIFS('1. Floor Plan &amp; Rent'!$K$6:$K$539,'1. Floor Plan &amp; Rent'!$A$6:$A$539,$A235,'1. Floor Plan &amp; Rent'!$D$6:$D$539,"&lt;&gt;Property Total"))</f>
        <v/>
      </c>
      <c r="F235" s="43" t="inlineStr">
        <is>
          <t>Pest Control</t>
        </is>
      </c>
      <c r="G235" s="34" t="inlineStr">
        <is>
          <t>Y</t>
        </is>
      </c>
      <c r="H235" s="34" t="inlineStr">
        <is>
          <t>Y</t>
        </is>
      </c>
      <c r="I235" s="32" t="inlineStr">
        <is>
          <t>PROCARE SOLUTIONS, RAMP_CC</t>
        </is>
      </c>
      <c r="J235" s="32" t="inlineStr"/>
      <c r="K235" s="32" t="inlineStr">
        <is>
          <t>Flat monthly contract</t>
        </is>
      </c>
      <c r="L235" s="33" t="n">
        <v>600</v>
      </c>
      <c r="M235" s="33" t="n">
        <v>600</v>
      </c>
      <c r="N235" s="33" t="n">
        <v>600</v>
      </c>
      <c r="O235" s="33" t="n">
        <v>704.78</v>
      </c>
      <c r="P235" s="33" t="n">
        <v>600</v>
      </c>
      <c r="Q235" s="33" t="n">
        <v>600</v>
      </c>
      <c r="R235" s="15">
        <f>IFERROR(AVERAGE(L235:Q235),"")</f>
        <v/>
      </c>
      <c r="S235" s="15">
        <f>IFERROR(SUM(L235:Q235),"")</f>
        <v/>
      </c>
      <c r="T235" s="15">
        <f>IFERROR(R235/D235,"")</f>
        <v/>
      </c>
      <c r="U235" s="15">
        <f>IFERROR(R235/E235,"")</f>
        <v/>
      </c>
      <c r="V235" s="32" t="inlineStr">
        <is>
          <t>Med</t>
        </is>
      </c>
      <c r="W235" s="32" t="inlineStr">
        <is>
          <t>source: gl</t>
        </is>
      </c>
    </row>
    <row r="236">
      <c r="A236" s="43" t="inlineStr">
        <is>
          <t>Blue Note</t>
        </is>
      </c>
      <c r="B236" s="43" t="inlineStr">
        <is>
          <t>Nashville, TN</t>
        </is>
      </c>
      <c r="C236" s="43" t="inlineStr">
        <is>
          <t>N</t>
        </is>
      </c>
      <c r="D236" s="31">
        <f>IFERROR(INDEX('Property List'!$B$6:$B$35,MATCH($A236,'Property List'!$A$6:$A$35,0)),"")</f>
        <v/>
      </c>
      <c r="E236" s="31">
        <f>IF(SUMIFS('1. Floor Plan &amp; Rent'!$K$6:$K$539,'1. Floor Plan &amp; Rent'!$A$6:$A$539,$A236,'1. Floor Plan &amp; Rent'!$D$6:$D$539,"&lt;&gt;Property Total")=0,"",SUMIFS('1. Floor Plan &amp; Rent'!$K$6:$K$539,'1. Floor Plan &amp; Rent'!$A$6:$A$539,$A236,'1. Floor Plan &amp; Rent'!$D$6:$D$539,"&lt;&gt;Property Total"))</f>
        <v/>
      </c>
      <c r="F236" s="43" t="inlineStr">
        <is>
          <t>Stormwater/Drainage Fee</t>
        </is>
      </c>
      <c r="G236" s="34" t="inlineStr">
        <is>
          <t>Y</t>
        </is>
      </c>
      <c r="H236" s="34" t="inlineStr">
        <is>
          <t>Partial</t>
        </is>
      </c>
      <c r="I236" s="32" t="inlineStr">
        <is>
          <t>Metro Water Services</t>
        </is>
      </c>
      <c r="J236" s="32" t="inlineStr">
        <is>
          <t>58774303</t>
        </is>
      </c>
      <c r="K236" s="32" t="inlineStr">
        <is>
          <t>Fixed fee on water bill</t>
        </is>
      </c>
      <c r="L236" s="33" t="n">
        <v>300</v>
      </c>
      <c r="M236" s="33" t="n">
        <v>300</v>
      </c>
      <c r="N236" s="33" t="n">
        <v>300</v>
      </c>
      <c r="O236" s="33" t="n">
        <v>300</v>
      </c>
      <c r="P236" s="33" t="n">
        <v>300</v>
      </c>
      <c r="Q236" s="33" t="n"/>
      <c r="R236" s="15">
        <f>IFERROR(AVERAGE(L236:Q236),"")</f>
        <v/>
      </c>
      <c r="S236" s="15">
        <f>IFERROR(SUM(L236:Q236),"")</f>
        <v/>
      </c>
      <c r="T236" s="15">
        <f>IFERROR(R236/D236,"")</f>
        <v/>
      </c>
      <c r="U236" s="15">
        <f>IFERROR(R236/E236,"")</f>
        <v/>
      </c>
      <c r="V236" s="32" t="inlineStr">
        <is>
          <t>Med</t>
        </is>
      </c>
      <c r="W236" s="32" t="inlineStr">
        <is>
          <t>no invoice captured for Jul-26; source: ocr</t>
        </is>
      </c>
    </row>
    <row r="237">
      <c r="A237" s="43" t="inlineStr">
        <is>
          <t>Blue Note</t>
        </is>
      </c>
      <c r="B237" s="43" t="inlineStr">
        <is>
          <t>Nashville, TN</t>
        </is>
      </c>
      <c r="C237" s="43" t="inlineStr">
        <is>
          <t>N</t>
        </is>
      </c>
      <c r="D237" s="31">
        <f>IFERROR(INDEX('Property List'!$B$6:$B$35,MATCH($A237,'Property List'!$A$6:$A$35,0)),"")</f>
        <v/>
      </c>
      <c r="E237" s="31">
        <f>IF(SUMIFS('1. Floor Plan &amp; Rent'!$K$6:$K$539,'1. Floor Plan &amp; Rent'!$A$6:$A$539,$A237,'1. Floor Plan &amp; Rent'!$D$6:$D$539,"&lt;&gt;Property Total")=0,"",SUMIFS('1. Floor Plan &amp; Rent'!$K$6:$K$539,'1. Floor Plan &amp; Rent'!$A$6:$A$539,$A237,'1. Floor Plan &amp; Rent'!$D$6:$D$539,"&lt;&gt;Property Total"))</f>
        <v/>
      </c>
      <c r="F237" s="43" t="inlineStr">
        <is>
          <t>Cable/Internet (Bulk)</t>
        </is>
      </c>
      <c r="G237" s="34" t="inlineStr">
        <is>
          <t>Y</t>
        </is>
      </c>
      <c r="H237" s="34" t="inlineStr">
        <is>
          <t>Y</t>
        </is>
      </c>
      <c r="I237" s="32" t="inlineStr">
        <is>
          <t>APARTMENTS247.COM INC, NEW KPMMF, ZUMPER, INC.</t>
        </is>
      </c>
      <c r="J237" s="32" t="inlineStr"/>
      <c r="K237" s="32" t="inlineStr">
        <is>
          <t>Flat monthly contract</t>
        </is>
      </c>
      <c r="L237" s="33" t="n">
        <v>710</v>
      </c>
      <c r="M237" s="33" t="n">
        <v>710</v>
      </c>
      <c r="N237" s="33" t="n">
        <v>792.86</v>
      </c>
      <c r="O237" s="33" t="n">
        <v>710</v>
      </c>
      <c r="P237" s="33" t="n">
        <v>910</v>
      </c>
      <c r="Q237" s="33" t="n">
        <v>710</v>
      </c>
      <c r="R237" s="15">
        <f>IFERROR(AVERAGE(L237:Q237),"")</f>
        <v/>
      </c>
      <c r="S237" s="15">
        <f>IFERROR(SUM(L237:Q237),"")</f>
        <v/>
      </c>
      <c r="T237" s="15">
        <f>IFERROR(R237/D237,"")</f>
        <v/>
      </c>
      <c r="U237" s="15">
        <f>IFERROR(R237/E237,"")</f>
        <v/>
      </c>
      <c r="V237" s="32" t="inlineStr">
        <is>
          <t>Med</t>
        </is>
      </c>
      <c r="W237" s="32" t="inlineStr">
        <is>
          <t>source: gl</t>
        </is>
      </c>
    </row>
    <row r="238">
      <c r="A238" s="43" t="inlineStr">
        <is>
          <t>Blue Note</t>
        </is>
      </c>
      <c r="B238" s="43" t="inlineStr">
        <is>
          <t>Nashville, TN</t>
        </is>
      </c>
      <c r="C238" s="43" t="inlineStr">
        <is>
          <t>N</t>
        </is>
      </c>
      <c r="D238" s="31">
        <f>IFERROR(INDEX('Property List'!$B$6:$B$35,MATCH($A238,'Property List'!$A$6:$A$35,0)),"")</f>
        <v/>
      </c>
      <c r="E238" s="31">
        <f>IF(SUMIFS('1. Floor Plan &amp; Rent'!$K$6:$K$539,'1. Floor Plan &amp; Rent'!$A$6:$A$539,$A238,'1. Floor Plan &amp; Rent'!$D$6:$D$539,"&lt;&gt;Property Total")=0,"",SUMIFS('1. Floor Plan &amp; Rent'!$K$6:$K$539,'1. Floor Plan &amp; Rent'!$A$6:$A$539,$A238,'1. Floor Plan &amp; Rent'!$D$6:$D$539,"&lt;&gt;Property Total"))</f>
        <v/>
      </c>
      <c r="F238" s="43" t="inlineStr">
        <is>
          <t>Utility Billing Admin Fee</t>
        </is>
      </c>
      <c r="G238" s="34" t="inlineStr">
        <is>
          <t>Y</t>
        </is>
      </c>
      <c r="H238" s="34" t="inlineStr"/>
      <c r="I238" s="32" t="inlineStr"/>
      <c r="J238" s="32" t="inlineStr"/>
      <c r="K238" s="32" t="inlineStr"/>
      <c r="L238" s="33" t="n"/>
      <c r="M238" s="33" t="n"/>
      <c r="N238" s="33" t="n"/>
      <c r="O238" s="33" t="n"/>
      <c r="P238" s="33" t="n"/>
      <c r="Q238" s="33" t="n"/>
      <c r="R238" s="15">
        <f>IFERROR(AVERAGE(L238:Q238),"")</f>
        <v/>
      </c>
      <c r="S238" s="15">
        <f>IFERROR(SUM(L238:Q238),"")</f>
        <v/>
      </c>
      <c r="T238" s="15">
        <f>IFERROR(R238/D238,"")</f>
        <v/>
      </c>
      <c r="U238" s="15">
        <f>IFERROR(R238/E238,"")</f>
        <v/>
      </c>
      <c r="V238" s="32" t="inlineStr"/>
      <c r="W238" s="32" t="inlineStr">
        <is>
          <t>no bills or GL lines in the window</t>
        </is>
      </c>
    </row>
    <row r="239">
      <c r="A239" s="43" t="inlineStr">
        <is>
          <t>Blue Note</t>
        </is>
      </c>
      <c r="B239" s="43" t="inlineStr">
        <is>
          <t>Nashville, TN</t>
        </is>
      </c>
      <c r="C239" s="43" t="inlineStr">
        <is>
          <t>N</t>
        </is>
      </c>
      <c r="D239" s="31">
        <f>IFERROR(INDEX('Property List'!$B$6:$B$35,MATCH($A239,'Property List'!$A$6:$A$35,0)),"")</f>
        <v/>
      </c>
      <c r="E239" s="31">
        <f>IF(SUMIFS('1. Floor Plan &amp; Rent'!$K$6:$K$539,'1. Floor Plan &amp; Rent'!$A$6:$A$539,$A239,'1. Floor Plan &amp; Rent'!$D$6:$D$539,"&lt;&gt;Property Total")=0,"",SUMIFS('1. Floor Plan &amp; Rent'!$K$6:$K$539,'1. Floor Plan &amp; Rent'!$A$6:$A$539,$A239,'1. Floor Plan &amp; Rent'!$D$6:$D$539,"&lt;&gt;Property Total"))</f>
        <v/>
      </c>
      <c r="F239" s="43" t="inlineStr">
        <is>
          <t>Other</t>
        </is>
      </c>
      <c r="G239" s="34" t="inlineStr">
        <is>
          <t>Y</t>
        </is>
      </c>
      <c r="H239" s="34" t="inlineStr"/>
      <c r="I239" s="32" t="inlineStr"/>
      <c r="J239" s="32" t="inlineStr"/>
      <c r="K239" s="32" t="inlineStr"/>
      <c r="L239" s="33" t="n"/>
      <c r="M239" s="33" t="n"/>
      <c r="N239" s="33" t="n"/>
      <c r="O239" s="33" t="n"/>
      <c r="P239" s="33" t="n"/>
      <c r="Q239" s="33" t="n"/>
      <c r="R239" s="15">
        <f>IFERROR(AVERAGE(L239:Q239),"")</f>
        <v/>
      </c>
      <c r="S239" s="15">
        <f>IFERROR(SUM(L239:Q239),"")</f>
        <v/>
      </c>
      <c r="T239" s="15">
        <f>IFERROR(R239/D239,"")</f>
        <v/>
      </c>
      <c r="U239" s="15">
        <f>IFERROR(R239/E239,"")</f>
        <v/>
      </c>
      <c r="V239" s="32" t="inlineStr"/>
      <c r="W239" s="32" t="inlineStr">
        <is>
          <t>no bills or GL lines in the window</t>
        </is>
      </c>
    </row>
    <row r="240">
      <c r="A240" s="43" t="inlineStr">
        <is>
          <t>Music City Flats</t>
        </is>
      </c>
      <c r="B240" s="43" t="inlineStr">
        <is>
          <t>Nashville, TN</t>
        </is>
      </c>
      <c r="C240" s="43" t="inlineStr">
        <is>
          <t>N</t>
        </is>
      </c>
      <c r="D240" s="31">
        <f>IFERROR(INDEX('Property List'!$B$6:$B$35,MATCH($A240,'Property List'!$A$6:$A$35,0)),"")</f>
        <v/>
      </c>
      <c r="E240" s="31">
        <f>IF(SUMIFS('1. Floor Plan &amp; Rent'!$K$6:$K$539,'1. Floor Plan &amp; Rent'!$A$6:$A$539,$A240,'1. Floor Plan &amp; Rent'!$D$6:$D$539,"&lt;&gt;Property Total")=0,"",SUMIFS('1. Floor Plan &amp; Rent'!$K$6:$K$539,'1. Floor Plan &amp; Rent'!$A$6:$A$539,$A240,'1. Floor Plan &amp; Rent'!$D$6:$D$539,"&lt;&gt;Property Total"))</f>
        <v/>
      </c>
      <c r="F240" s="43" t="inlineStr">
        <is>
          <t>Water/Sewer</t>
        </is>
      </c>
      <c r="G240" s="34" t="inlineStr">
        <is>
          <t>Y</t>
        </is>
      </c>
      <c r="H240" s="34" t="inlineStr">
        <is>
          <t>Partial</t>
        </is>
      </c>
      <c r="I240" s="32" t="inlineStr">
        <is>
          <t>Metro Water Services</t>
        </is>
      </c>
      <c r="J240" s="32" t="inlineStr">
        <is>
          <t>60776302</t>
        </is>
      </c>
      <c r="K240" s="32" t="inlineStr">
        <is>
          <t>Metered (1 acct)</t>
        </is>
      </c>
      <c r="L240" s="33" t="n">
        <v>1431.12</v>
      </c>
      <c r="M240" s="33" t="n">
        <v>1127.08</v>
      </c>
      <c r="N240" s="33" t="n">
        <v>849.5599999999999</v>
      </c>
      <c r="O240" s="33" t="n">
        <v>680.8</v>
      </c>
      <c r="P240" s="33" t="n">
        <v>463.95</v>
      </c>
      <c r="Q240" s="33" t="n"/>
      <c r="R240" s="15">
        <f>IFERROR(AVERAGE(L240:Q240),"")</f>
        <v/>
      </c>
      <c r="S240" s="15">
        <f>IFERROR(SUM(L240:Q240),"")</f>
        <v/>
      </c>
      <c r="T240" s="15">
        <f>IFERROR(R240/D240,"")</f>
        <v/>
      </c>
      <c r="U240" s="15">
        <f>IFERROR(R240/E240,"")</f>
        <v/>
      </c>
      <c r="V240" s="32" t="inlineStr">
        <is>
          <t>Med</t>
        </is>
      </c>
      <c r="W240" s="32" t="inlineStr">
        <is>
          <t>GL and captured invoices disagree — 2026-02 GL $1,731 vs invoices $1,431; 2026-03 GL $1,427 vs invoices $1,127; 2026-04 GL $1,150 vs invoices $850; stormwater netted out — the GL books it inside Water/Sewer; no invoice captured for Jul-26; source: gl/ocr</t>
        </is>
      </c>
    </row>
    <row r="241">
      <c r="A241" s="43" t="inlineStr">
        <is>
          <t>Music City Flats</t>
        </is>
      </c>
      <c r="B241" s="43" t="inlineStr">
        <is>
          <t>Nashville, TN</t>
        </is>
      </c>
      <c r="C241" s="43" t="inlineStr">
        <is>
          <t>N</t>
        </is>
      </c>
      <c r="D241" s="31">
        <f>IFERROR(INDEX('Property List'!$B$6:$B$35,MATCH($A241,'Property List'!$A$6:$A$35,0)),"")</f>
        <v/>
      </c>
      <c r="E241" s="31">
        <f>IF(SUMIFS('1. Floor Plan &amp; Rent'!$K$6:$K$539,'1. Floor Plan &amp; Rent'!$A$6:$A$539,$A241,'1. Floor Plan &amp; Rent'!$D$6:$D$539,"&lt;&gt;Property Total")=0,"",SUMIFS('1. Floor Plan &amp; Rent'!$K$6:$K$539,'1. Floor Plan &amp; Rent'!$A$6:$A$539,$A241,'1. Floor Plan &amp; Rent'!$D$6:$D$539,"&lt;&gt;Property Total"))</f>
        <v/>
      </c>
      <c r="F241" s="43" t="inlineStr">
        <is>
          <t>Trash &amp; Valet Waste</t>
        </is>
      </c>
      <c r="G241" s="34" t="inlineStr">
        <is>
          <t>Y</t>
        </is>
      </c>
      <c r="H241" s="34" t="inlineStr">
        <is>
          <t>Y</t>
        </is>
      </c>
      <c r="I241" s="32" t="inlineStr">
        <is>
          <t>GFL ENTERPRISES, INC.</t>
        </is>
      </c>
      <c r="J241" s="32" t="inlineStr"/>
      <c r="K241" s="32" t="inlineStr">
        <is>
          <t>Invoiced total (0 accts)</t>
        </is>
      </c>
      <c r="L241" s="33" t="n">
        <v>2229.75</v>
      </c>
      <c r="M241" s="33" t="n">
        <v>2213.95</v>
      </c>
      <c r="N241" s="33" t="n">
        <v>4672.4</v>
      </c>
      <c r="O241" s="33" t="n">
        <v>3913.04</v>
      </c>
      <c r="P241" s="33" t="n">
        <v>4059.84</v>
      </c>
      <c r="Q241" s="33" t="n">
        <v>2977.69</v>
      </c>
      <c r="R241" s="15">
        <f>IFERROR(AVERAGE(L241:Q241),"")</f>
        <v/>
      </c>
      <c r="S241" s="15">
        <f>IFERROR(SUM(L241:Q241),"")</f>
        <v/>
      </c>
      <c r="T241" s="15">
        <f>IFERROR(R241/D241,"")</f>
        <v/>
      </c>
      <c r="U241" s="15">
        <f>IFERROR(R241/E241,"")</f>
        <v/>
      </c>
      <c r="V241" s="32" t="inlineStr">
        <is>
          <t>Med</t>
        </is>
      </c>
      <c r="W241" s="32" t="inlineStr">
        <is>
          <t>source: gl</t>
        </is>
      </c>
    </row>
    <row r="242">
      <c r="A242" s="43" t="inlineStr">
        <is>
          <t>Music City Flats</t>
        </is>
      </c>
      <c r="B242" s="43" t="inlineStr">
        <is>
          <t>Nashville, TN</t>
        </is>
      </c>
      <c r="C242" s="43" t="inlineStr">
        <is>
          <t>N</t>
        </is>
      </c>
      <c r="D242" s="31">
        <f>IFERROR(INDEX('Property List'!$B$6:$B$35,MATCH($A242,'Property List'!$A$6:$A$35,0)),"")</f>
        <v/>
      </c>
      <c r="E242" s="31">
        <f>IF(SUMIFS('1. Floor Plan &amp; Rent'!$K$6:$K$539,'1. Floor Plan &amp; Rent'!$A$6:$A$539,$A242,'1. Floor Plan &amp; Rent'!$D$6:$D$539,"&lt;&gt;Property Total")=0,"",SUMIFS('1. Floor Plan &amp; Rent'!$K$6:$K$539,'1. Floor Plan &amp; Rent'!$A$6:$A$539,$A242,'1. Floor Plan &amp; Rent'!$D$6:$D$539,"&lt;&gt;Property Total"))</f>
        <v/>
      </c>
      <c r="F242" s="43" t="inlineStr">
        <is>
          <t>Common-Area Electric</t>
        </is>
      </c>
      <c r="G242" s="34" t="inlineStr">
        <is>
          <t>Y</t>
        </is>
      </c>
      <c r="H242" s="34" t="inlineStr">
        <is>
          <t>Partial</t>
        </is>
      </c>
      <c r="I242" s="32" t="inlineStr">
        <is>
          <t>Nashville Electric Service (NES), Nashville Electric Service (NES)-1057216149-MCF, V6757--Nashville Electric Service (NES)-6166219067-MCF</t>
        </is>
      </c>
      <c r="J242" s="32" t="inlineStr">
        <is>
          <t>2 accounts</t>
        </is>
      </c>
      <c r="K242" s="32" t="inlineStr">
        <is>
          <t>Metered (2 accts)</t>
        </is>
      </c>
      <c r="L242" s="33" t="n">
        <v>6429</v>
      </c>
      <c r="M242" s="33" t="n">
        <v>7614.33</v>
      </c>
      <c r="N242" s="33" t="n">
        <v>7139.67</v>
      </c>
      <c r="O242" s="33" t="n">
        <v>7114.16</v>
      </c>
      <c r="P242" s="33" t="n">
        <v>8817.110000000001</v>
      </c>
      <c r="Q242" s="33" t="n"/>
      <c r="R242" s="15">
        <f>IFERROR(AVERAGE(L242:Q242),"")</f>
        <v/>
      </c>
      <c r="S242" s="15">
        <f>IFERROR(SUM(L242:Q242),"")</f>
        <v/>
      </c>
      <c r="T242" s="15">
        <f>IFERROR(R242/D242,"")</f>
        <v/>
      </c>
      <c r="U242" s="15">
        <f>IFERROR(R242/E242,"")</f>
        <v/>
      </c>
      <c r="V242" s="32" t="inlineStr">
        <is>
          <t>Med</t>
        </is>
      </c>
      <c r="W242" s="32" t="inlineStr">
        <is>
          <t>no invoice captured for Jul-26; source: gl/workbook</t>
        </is>
      </c>
    </row>
    <row r="243">
      <c r="A243" s="43" t="inlineStr">
        <is>
          <t>Music City Flats</t>
        </is>
      </c>
      <c r="B243" s="43" t="inlineStr">
        <is>
          <t>Nashville, TN</t>
        </is>
      </c>
      <c r="C243" s="43" t="inlineStr">
        <is>
          <t>N</t>
        </is>
      </c>
      <c r="D243" s="31">
        <f>IFERROR(INDEX('Property List'!$B$6:$B$35,MATCH($A243,'Property List'!$A$6:$A$35,0)),"")</f>
        <v/>
      </c>
      <c r="E243" s="31">
        <f>IF(SUMIFS('1. Floor Plan &amp; Rent'!$K$6:$K$539,'1. Floor Plan &amp; Rent'!$A$6:$A$539,$A243,'1. Floor Plan &amp; Rent'!$D$6:$D$539,"&lt;&gt;Property Total")=0,"",SUMIFS('1. Floor Plan &amp; Rent'!$K$6:$K$539,'1. Floor Plan &amp; Rent'!$A$6:$A$539,$A243,'1. Floor Plan &amp; Rent'!$D$6:$D$539,"&lt;&gt;Property Total"))</f>
        <v/>
      </c>
      <c r="F243" s="43" t="inlineStr">
        <is>
          <t>Gas (Common/House)</t>
        </is>
      </c>
      <c r="G243" s="34" t="inlineStr">
        <is>
          <t>Y</t>
        </is>
      </c>
      <c r="H243" s="34" t="inlineStr"/>
      <c r="I243" s="32" t="inlineStr"/>
      <c r="J243" s="32" t="inlineStr"/>
      <c r="K243" s="32" t="inlineStr"/>
      <c r="L243" s="33" t="n"/>
      <c r="M243" s="33" t="n"/>
      <c r="N243" s="33" t="n"/>
      <c r="O243" s="33" t="n"/>
      <c r="P243" s="33" t="n"/>
      <c r="Q243" s="33" t="n"/>
      <c r="R243" s="15">
        <f>IFERROR(AVERAGE(L243:Q243),"")</f>
        <v/>
      </c>
      <c r="S243" s="15">
        <f>IFERROR(SUM(L243:Q243),"")</f>
        <v/>
      </c>
      <c r="T243" s="15">
        <f>IFERROR(R243/D243,"")</f>
        <v/>
      </c>
      <c r="U243" s="15">
        <f>IFERROR(R243/E243,"")</f>
        <v/>
      </c>
      <c r="V243" s="32" t="inlineStr"/>
      <c r="W243" s="32" t="inlineStr">
        <is>
          <t>no house/common accounts — all metered load is resident-billed</t>
        </is>
      </c>
    </row>
    <row r="244">
      <c r="A244" s="43" t="inlineStr">
        <is>
          <t>Music City Flats</t>
        </is>
      </c>
      <c r="B244" s="43" t="inlineStr">
        <is>
          <t>Nashville, TN</t>
        </is>
      </c>
      <c r="C244" s="43" t="inlineStr">
        <is>
          <t>N</t>
        </is>
      </c>
      <c r="D244" s="31">
        <f>IFERROR(INDEX('Property List'!$B$6:$B$35,MATCH($A244,'Property List'!$A$6:$A$35,0)),"")</f>
        <v/>
      </c>
      <c r="E244" s="31">
        <f>IF(SUMIFS('1. Floor Plan &amp; Rent'!$K$6:$K$539,'1. Floor Plan &amp; Rent'!$A$6:$A$539,$A244,'1. Floor Plan &amp; Rent'!$D$6:$D$539,"&lt;&gt;Property Total")=0,"",SUMIFS('1. Floor Plan &amp; Rent'!$K$6:$K$539,'1. Floor Plan &amp; Rent'!$A$6:$A$539,$A244,'1. Floor Plan &amp; Rent'!$D$6:$D$539,"&lt;&gt;Property Total"))</f>
        <v/>
      </c>
      <c r="F244" s="43" t="inlineStr">
        <is>
          <t>Pest Control</t>
        </is>
      </c>
      <c r="G244" s="34" t="inlineStr">
        <is>
          <t>Y</t>
        </is>
      </c>
      <c r="H244" s="34" t="inlineStr">
        <is>
          <t>Partial</t>
        </is>
      </c>
      <c r="I244" s="32" t="inlineStr">
        <is>
          <t>PROCARE SOLUTIONS</t>
        </is>
      </c>
      <c r="J244" s="32" t="inlineStr"/>
      <c r="K244" s="32" t="inlineStr">
        <is>
          <t>Flat monthly contract</t>
        </is>
      </c>
      <c r="L244" s="33" t="n">
        <v>525</v>
      </c>
      <c r="M244" s="33" t="n">
        <v>525</v>
      </c>
      <c r="N244" s="33" t="n">
        <v>525</v>
      </c>
      <c r="O244" s="33" t="n"/>
      <c r="P244" s="33" t="n"/>
      <c r="Q244" s="33" t="n"/>
      <c r="R244" s="15">
        <f>IFERROR(AVERAGE(L244:Q244),"")</f>
        <v/>
      </c>
      <c r="S244" s="15">
        <f>IFERROR(SUM(L244:Q244),"")</f>
        <v/>
      </c>
      <c r="T244" s="15">
        <f>IFERROR(R244/D244,"")</f>
        <v/>
      </c>
      <c r="U244" s="15">
        <f>IFERROR(R244/E244,"")</f>
        <v/>
      </c>
      <c r="V244" s="32" t="inlineStr">
        <is>
          <t>Med</t>
        </is>
      </c>
      <c r="W244" s="32" t="inlineStr">
        <is>
          <t>no invoice captured for May-26, Jun-26, Jul-26; source: gl</t>
        </is>
      </c>
    </row>
    <row r="245">
      <c r="A245" s="43" t="inlineStr">
        <is>
          <t>Music City Flats</t>
        </is>
      </c>
      <c r="B245" s="43" t="inlineStr">
        <is>
          <t>Nashville, TN</t>
        </is>
      </c>
      <c r="C245" s="43" t="inlineStr">
        <is>
          <t>N</t>
        </is>
      </c>
      <c r="D245" s="31">
        <f>IFERROR(INDEX('Property List'!$B$6:$B$35,MATCH($A245,'Property List'!$A$6:$A$35,0)),"")</f>
        <v/>
      </c>
      <c r="E245" s="31">
        <f>IF(SUMIFS('1. Floor Plan &amp; Rent'!$K$6:$K$539,'1. Floor Plan &amp; Rent'!$A$6:$A$539,$A245,'1. Floor Plan &amp; Rent'!$D$6:$D$539,"&lt;&gt;Property Total")=0,"",SUMIFS('1. Floor Plan &amp; Rent'!$K$6:$K$539,'1. Floor Plan &amp; Rent'!$A$6:$A$539,$A245,'1. Floor Plan &amp; Rent'!$D$6:$D$539,"&lt;&gt;Property Total"))</f>
        <v/>
      </c>
      <c r="F245" s="43" t="inlineStr">
        <is>
          <t>Stormwater/Drainage Fee</t>
        </is>
      </c>
      <c r="G245" s="34" t="inlineStr">
        <is>
          <t>Y</t>
        </is>
      </c>
      <c r="H245" s="34" t="inlineStr">
        <is>
          <t>Partial</t>
        </is>
      </c>
      <c r="I245" s="32" t="inlineStr">
        <is>
          <t>Metro Water Services</t>
        </is>
      </c>
      <c r="J245" s="32" t="inlineStr">
        <is>
          <t>60776302</t>
        </is>
      </c>
      <c r="K245" s="32" t="inlineStr">
        <is>
          <t>Fixed fee on water bill</t>
        </is>
      </c>
      <c r="L245" s="33" t="n">
        <v>300</v>
      </c>
      <c r="M245" s="33" t="n">
        <v>300</v>
      </c>
      <c r="N245" s="33" t="n">
        <v>300</v>
      </c>
      <c r="O245" s="33" t="n">
        <v>300</v>
      </c>
      <c r="P245" s="33" t="n">
        <v>300</v>
      </c>
      <c r="Q245" s="33" t="n"/>
      <c r="R245" s="15">
        <f>IFERROR(AVERAGE(L245:Q245),"")</f>
        <v/>
      </c>
      <c r="S245" s="15">
        <f>IFERROR(SUM(L245:Q245),"")</f>
        <v/>
      </c>
      <c r="T245" s="15">
        <f>IFERROR(R245/D245,"")</f>
        <v/>
      </c>
      <c r="U245" s="15">
        <f>IFERROR(R245/E245,"")</f>
        <v/>
      </c>
      <c r="V245" s="32" t="inlineStr">
        <is>
          <t>Med</t>
        </is>
      </c>
      <c r="W245" s="32" t="inlineStr">
        <is>
          <t>no invoice captured for Jul-26; source: ocr</t>
        </is>
      </c>
    </row>
    <row r="246">
      <c r="A246" s="43" t="inlineStr">
        <is>
          <t>Music City Flats</t>
        </is>
      </c>
      <c r="B246" s="43" t="inlineStr">
        <is>
          <t>Nashville, TN</t>
        </is>
      </c>
      <c r="C246" s="43" t="inlineStr">
        <is>
          <t>N</t>
        </is>
      </c>
      <c r="D246" s="31">
        <f>IFERROR(INDEX('Property List'!$B$6:$B$35,MATCH($A246,'Property List'!$A$6:$A$35,0)),"")</f>
        <v/>
      </c>
      <c r="E246" s="31">
        <f>IF(SUMIFS('1. Floor Plan &amp; Rent'!$K$6:$K$539,'1. Floor Plan &amp; Rent'!$A$6:$A$539,$A246,'1. Floor Plan &amp; Rent'!$D$6:$D$539,"&lt;&gt;Property Total")=0,"",SUMIFS('1. Floor Plan &amp; Rent'!$K$6:$K$539,'1. Floor Plan &amp; Rent'!$A$6:$A$539,$A246,'1. Floor Plan &amp; Rent'!$D$6:$D$539,"&lt;&gt;Property Total"))</f>
        <v/>
      </c>
      <c r="F246" s="43" t="inlineStr">
        <is>
          <t>Cable/Internet (Bulk)</t>
        </is>
      </c>
      <c r="G246" s="34" t="inlineStr">
        <is>
          <t>Y</t>
        </is>
      </c>
      <c r="H246" s="34" t="inlineStr">
        <is>
          <t>Y</t>
        </is>
      </c>
      <c r="I246" s="32" t="inlineStr">
        <is>
          <t>APARTMENTS247.COM INC, GREATER NASHVILLE APARTMENT ASSOCIATION, NEW KPMMF, ZUMPER, INC.</t>
        </is>
      </c>
      <c r="J246" s="32" t="inlineStr"/>
      <c r="K246" s="32" t="inlineStr">
        <is>
          <t>Flat monthly contract</t>
        </is>
      </c>
      <c r="L246" s="33" t="n">
        <v>1368.4</v>
      </c>
      <c r="M246" s="33" t="n">
        <v>710</v>
      </c>
      <c r="N246" s="33" t="n">
        <v>902.86</v>
      </c>
      <c r="O246" s="33" t="n">
        <v>800</v>
      </c>
      <c r="P246" s="33" t="n">
        <v>910</v>
      </c>
      <c r="Q246" s="33" t="n">
        <v>710</v>
      </c>
      <c r="R246" s="15">
        <f>IFERROR(AVERAGE(L246:Q246),"")</f>
        <v/>
      </c>
      <c r="S246" s="15">
        <f>IFERROR(SUM(L246:Q246),"")</f>
        <v/>
      </c>
      <c r="T246" s="15">
        <f>IFERROR(R246/D246,"")</f>
        <v/>
      </c>
      <c r="U246" s="15">
        <f>IFERROR(R246/E246,"")</f>
        <v/>
      </c>
      <c r="V246" s="32" t="inlineStr">
        <is>
          <t>Med</t>
        </is>
      </c>
      <c r="W246" s="32" t="inlineStr">
        <is>
          <t>source: gl</t>
        </is>
      </c>
    </row>
    <row r="247">
      <c r="A247" s="43" t="inlineStr">
        <is>
          <t>Music City Flats</t>
        </is>
      </c>
      <c r="B247" s="43" t="inlineStr">
        <is>
          <t>Nashville, TN</t>
        </is>
      </c>
      <c r="C247" s="43" t="inlineStr">
        <is>
          <t>N</t>
        </is>
      </c>
      <c r="D247" s="31">
        <f>IFERROR(INDEX('Property List'!$B$6:$B$35,MATCH($A247,'Property List'!$A$6:$A$35,0)),"")</f>
        <v/>
      </c>
      <c r="E247" s="31">
        <f>IF(SUMIFS('1. Floor Plan &amp; Rent'!$K$6:$K$539,'1. Floor Plan &amp; Rent'!$A$6:$A$539,$A247,'1. Floor Plan &amp; Rent'!$D$6:$D$539,"&lt;&gt;Property Total")=0,"",SUMIFS('1. Floor Plan &amp; Rent'!$K$6:$K$539,'1. Floor Plan &amp; Rent'!$A$6:$A$539,$A247,'1. Floor Plan &amp; Rent'!$D$6:$D$539,"&lt;&gt;Property Total"))</f>
        <v/>
      </c>
      <c r="F247" s="43" t="inlineStr">
        <is>
          <t>Utility Billing Admin Fee</t>
        </is>
      </c>
      <c r="G247" s="34" t="inlineStr">
        <is>
          <t>Y</t>
        </is>
      </c>
      <c r="H247" s="34" t="inlineStr"/>
      <c r="I247" s="32" t="inlineStr"/>
      <c r="J247" s="32" t="inlineStr"/>
      <c r="K247" s="32" t="inlineStr"/>
      <c r="L247" s="33" t="n"/>
      <c r="M247" s="33" t="n"/>
      <c r="N247" s="33" t="n"/>
      <c r="O247" s="33" t="n"/>
      <c r="P247" s="33" t="n"/>
      <c r="Q247" s="33" t="n"/>
      <c r="R247" s="15">
        <f>IFERROR(AVERAGE(L247:Q247),"")</f>
        <v/>
      </c>
      <c r="S247" s="15">
        <f>IFERROR(SUM(L247:Q247),"")</f>
        <v/>
      </c>
      <c r="T247" s="15">
        <f>IFERROR(R247/D247,"")</f>
        <v/>
      </c>
      <c r="U247" s="15">
        <f>IFERROR(R247/E247,"")</f>
        <v/>
      </c>
      <c r="V247" s="32" t="inlineStr"/>
      <c r="W247" s="32" t="inlineStr">
        <is>
          <t>no bills or GL lines in the window</t>
        </is>
      </c>
    </row>
    <row r="248">
      <c r="A248" s="43" t="inlineStr">
        <is>
          <t>Music City Flats</t>
        </is>
      </c>
      <c r="B248" s="43" t="inlineStr">
        <is>
          <t>Nashville, TN</t>
        </is>
      </c>
      <c r="C248" s="43" t="inlineStr">
        <is>
          <t>N</t>
        </is>
      </c>
      <c r="D248" s="31">
        <f>IFERROR(INDEX('Property List'!$B$6:$B$35,MATCH($A248,'Property List'!$A$6:$A$35,0)),"")</f>
        <v/>
      </c>
      <c r="E248" s="31">
        <f>IF(SUMIFS('1. Floor Plan &amp; Rent'!$K$6:$K$539,'1. Floor Plan &amp; Rent'!$A$6:$A$539,$A248,'1. Floor Plan &amp; Rent'!$D$6:$D$539,"&lt;&gt;Property Total")=0,"",SUMIFS('1. Floor Plan &amp; Rent'!$K$6:$K$539,'1. Floor Plan &amp; Rent'!$A$6:$A$539,$A248,'1. Floor Plan &amp; Rent'!$D$6:$D$539,"&lt;&gt;Property Total"))</f>
        <v/>
      </c>
      <c r="F248" s="43" t="inlineStr">
        <is>
          <t>Other</t>
        </is>
      </c>
      <c r="G248" s="34" t="inlineStr">
        <is>
          <t>Y</t>
        </is>
      </c>
      <c r="H248" s="34" t="inlineStr"/>
      <c r="I248" s="32" t="inlineStr"/>
      <c r="J248" s="32" t="inlineStr"/>
      <c r="K248" s="32" t="inlineStr"/>
      <c r="L248" s="33" t="n"/>
      <c r="M248" s="33" t="n"/>
      <c r="N248" s="33" t="n"/>
      <c r="O248" s="33" t="n"/>
      <c r="P248" s="33" t="n"/>
      <c r="Q248" s="33" t="n"/>
      <c r="R248" s="15">
        <f>IFERROR(AVERAGE(L248:Q248),"")</f>
        <v/>
      </c>
      <c r="S248" s="15">
        <f>IFERROR(SUM(L248:Q248),"")</f>
        <v/>
      </c>
      <c r="T248" s="15">
        <f>IFERROR(R248/D248,"")</f>
        <v/>
      </c>
      <c r="U248" s="15">
        <f>IFERROR(R248/E248,"")</f>
        <v/>
      </c>
      <c r="V248" s="32" t="inlineStr"/>
      <c r="W248" s="32" t="inlineStr">
        <is>
          <t>no bills or GL lines in the window</t>
        </is>
      </c>
    </row>
    <row r="249">
      <c r="A249" s="43" t="inlineStr">
        <is>
          <t>South and Madison</t>
        </is>
      </c>
      <c r="B249" s="43" t="inlineStr">
        <is>
          <t>Indianapolis, IN</t>
        </is>
      </c>
      <c r="C249" s="43" t="inlineStr">
        <is>
          <t>N</t>
        </is>
      </c>
      <c r="D249" s="31">
        <f>IFERROR(INDEX('Property List'!$B$6:$B$35,MATCH($A249,'Property List'!$A$6:$A$35,0)),"")</f>
        <v/>
      </c>
      <c r="E249" s="31">
        <f>IF(SUMIFS('1. Floor Plan &amp; Rent'!$K$6:$K$539,'1. Floor Plan &amp; Rent'!$A$6:$A$539,$A249,'1. Floor Plan &amp; Rent'!$D$6:$D$539,"&lt;&gt;Property Total")=0,"",SUMIFS('1. Floor Plan &amp; Rent'!$K$6:$K$539,'1. Floor Plan &amp; Rent'!$A$6:$A$539,$A249,'1. Floor Plan &amp; Rent'!$D$6:$D$539,"&lt;&gt;Property Total"))</f>
        <v/>
      </c>
      <c r="F249" s="43" t="inlineStr">
        <is>
          <t>Water/Sewer</t>
        </is>
      </c>
      <c r="G249" s="34" t="inlineStr">
        <is>
          <t>Y</t>
        </is>
      </c>
      <c r="H249" s="34" t="inlineStr">
        <is>
          <t>Y</t>
        </is>
      </c>
      <c r="I249" s="32" t="inlineStr">
        <is>
          <t>Citizens Energy Group, Citizens Energy Group-1568768698-SMA, Citizens Energy Group-2770864188-SMA, Citizens Energy Group-3347567170-SMA, Citizens Energy Group-8323387287-SMA, Citizens Energy Group-978591302-SMA</t>
        </is>
      </c>
      <c r="J249" s="32" t="inlineStr">
        <is>
          <t>4 accounts</t>
        </is>
      </c>
      <c r="K249" s="32" t="inlineStr">
        <is>
          <t>Metered (4 accts)</t>
        </is>
      </c>
      <c r="L249" s="33" t="n">
        <v>9698.280000000001</v>
      </c>
      <c r="M249" s="33" t="n">
        <v>9879.15</v>
      </c>
      <c r="N249" s="33" t="n">
        <v>8864.25</v>
      </c>
      <c r="O249" s="33" t="n">
        <v>8238.370000000001</v>
      </c>
      <c r="P249" s="33" t="n">
        <v>9863.110000000001</v>
      </c>
      <c r="Q249" s="33" t="n">
        <v>606.92</v>
      </c>
      <c r="R249" s="15">
        <f>IFERROR(AVERAGE(L249:Q249),"")</f>
        <v/>
      </c>
      <c r="S249" s="15">
        <f>IFERROR(SUM(L249:Q249),"")</f>
        <v/>
      </c>
      <c r="T249" s="15">
        <f>IFERROR(R249/D249,"")</f>
        <v/>
      </c>
      <c r="U249" s="15">
        <f>IFERROR(R249/E249,"")</f>
        <v/>
      </c>
      <c r="V249" s="32" t="inlineStr">
        <is>
          <t>High</t>
        </is>
      </c>
      <c r="W249" s="32" t="inlineStr">
        <is>
          <t>GL and captured invoices disagree — 2026-06 GL $9,863 vs invoices $10,282; stormwater netted out — the GL books it inside Water/Sewer; source: gl/workbook</t>
        </is>
      </c>
    </row>
    <row r="250">
      <c r="A250" s="43" t="inlineStr">
        <is>
          <t>South and Madison</t>
        </is>
      </c>
      <c r="B250" s="43" t="inlineStr">
        <is>
          <t>Indianapolis, IN</t>
        </is>
      </c>
      <c r="C250" s="43" t="inlineStr">
        <is>
          <t>N</t>
        </is>
      </c>
      <c r="D250" s="31">
        <f>IFERROR(INDEX('Property List'!$B$6:$B$35,MATCH($A250,'Property List'!$A$6:$A$35,0)),"")</f>
        <v/>
      </c>
      <c r="E250" s="31">
        <f>IF(SUMIFS('1. Floor Plan &amp; Rent'!$K$6:$K$539,'1. Floor Plan &amp; Rent'!$A$6:$A$539,$A250,'1. Floor Plan &amp; Rent'!$D$6:$D$539,"&lt;&gt;Property Total")=0,"",SUMIFS('1. Floor Plan &amp; Rent'!$K$6:$K$539,'1. Floor Plan &amp; Rent'!$A$6:$A$539,$A250,'1. Floor Plan &amp; Rent'!$D$6:$D$539,"&lt;&gt;Property Total"))</f>
        <v/>
      </c>
      <c r="F250" s="43" t="inlineStr">
        <is>
          <t>Trash &amp; Valet Waste</t>
        </is>
      </c>
      <c r="G250" s="34" t="inlineStr">
        <is>
          <t>Y</t>
        </is>
      </c>
      <c r="H250" s="34" t="inlineStr">
        <is>
          <t>Y</t>
        </is>
      </c>
      <c r="I250" s="32" t="inlineStr">
        <is>
          <t>GFL ENTERPRISES, INC.</t>
        </is>
      </c>
      <c r="J250" s="32" t="inlineStr"/>
      <c r="K250" s="32" t="inlineStr">
        <is>
          <t>Invoiced total (0 accts)</t>
        </is>
      </c>
      <c r="L250" s="33" t="n">
        <v>2320.56</v>
      </c>
      <c r="M250" s="33" t="n">
        <v>2320.56</v>
      </c>
      <c r="N250" s="33" t="n">
        <v>3436.51</v>
      </c>
      <c r="O250" s="33" t="n">
        <v>2320.56</v>
      </c>
      <c r="P250" s="33" t="n">
        <v>2320.56</v>
      </c>
      <c r="Q250" s="33" t="n">
        <v>4590.26</v>
      </c>
      <c r="R250" s="15">
        <f>IFERROR(AVERAGE(L250:Q250),"")</f>
        <v/>
      </c>
      <c r="S250" s="15">
        <f>IFERROR(SUM(L250:Q250),"")</f>
        <v/>
      </c>
      <c r="T250" s="15">
        <f>IFERROR(R250/D250,"")</f>
        <v/>
      </c>
      <c r="U250" s="15">
        <f>IFERROR(R250/E250,"")</f>
        <v/>
      </c>
      <c r="V250" s="32" t="inlineStr">
        <is>
          <t>Med</t>
        </is>
      </c>
      <c r="W250" s="32" t="inlineStr">
        <is>
          <t>source: gl</t>
        </is>
      </c>
    </row>
    <row r="251">
      <c r="A251" s="43" t="inlineStr">
        <is>
          <t>South and Madison</t>
        </is>
      </c>
      <c r="B251" s="43" t="inlineStr">
        <is>
          <t>Indianapolis, IN</t>
        </is>
      </c>
      <c r="C251" s="43" t="inlineStr">
        <is>
          <t>N</t>
        </is>
      </c>
      <c r="D251" s="31">
        <f>IFERROR(INDEX('Property List'!$B$6:$B$35,MATCH($A251,'Property List'!$A$6:$A$35,0)),"")</f>
        <v/>
      </c>
      <c r="E251" s="31">
        <f>IF(SUMIFS('1. Floor Plan &amp; Rent'!$K$6:$K$539,'1. Floor Plan &amp; Rent'!$A$6:$A$539,$A251,'1. Floor Plan &amp; Rent'!$D$6:$D$539,"&lt;&gt;Property Total")=0,"",SUMIFS('1. Floor Plan &amp; Rent'!$K$6:$K$539,'1. Floor Plan &amp; Rent'!$A$6:$A$539,$A251,'1. Floor Plan &amp; Rent'!$D$6:$D$539,"&lt;&gt;Property Total"))</f>
        <v/>
      </c>
      <c r="F251" s="43" t="inlineStr">
        <is>
          <t>Common-Area Electric</t>
        </is>
      </c>
      <c r="G251" s="34" t="inlineStr">
        <is>
          <t>Y</t>
        </is>
      </c>
      <c r="H251" s="34" t="inlineStr">
        <is>
          <t>Y</t>
        </is>
      </c>
      <c r="I251" s="32" t="inlineStr">
        <is>
          <t>AES Indiana-200000437671-SMA, AES Indiana-200000437820-SMA, AES Indiana-200000665763-SMA</t>
        </is>
      </c>
      <c r="J251" s="32" t="inlineStr"/>
      <c r="K251" s="32" t="inlineStr">
        <is>
          <t>Invoiced total (0 accts)</t>
        </is>
      </c>
      <c r="L251" s="33" t="n">
        <v>3781.14</v>
      </c>
      <c r="M251" s="33" t="n">
        <v>3167.88</v>
      </c>
      <c r="N251" s="33" t="n">
        <v>4098.25</v>
      </c>
      <c r="O251" s="33" t="n">
        <v>2997.84</v>
      </c>
      <c r="P251" s="33" t="n">
        <v>3036.93</v>
      </c>
      <c r="Q251" s="33" t="n">
        <v>3709.06</v>
      </c>
      <c r="R251" s="15">
        <f>IFERROR(AVERAGE(L251:Q251),"")</f>
        <v/>
      </c>
      <c r="S251" s="15">
        <f>IFERROR(SUM(L251:Q251),"")</f>
        <v/>
      </c>
      <c r="T251" s="15">
        <f>IFERROR(R251/D251,"")</f>
        <v/>
      </c>
      <c r="U251" s="15">
        <f>IFERROR(R251/E251,"")</f>
        <v/>
      </c>
      <c r="V251" s="32" t="inlineStr">
        <is>
          <t>Med</t>
        </is>
      </c>
      <c r="W251" s="32" t="inlineStr">
        <is>
          <t>source: gl</t>
        </is>
      </c>
    </row>
    <row r="252">
      <c r="A252" s="43" t="inlineStr">
        <is>
          <t>South and Madison</t>
        </is>
      </c>
      <c r="B252" s="43" t="inlineStr">
        <is>
          <t>Indianapolis, IN</t>
        </is>
      </c>
      <c r="C252" s="43" t="inlineStr">
        <is>
          <t>N</t>
        </is>
      </c>
      <c r="D252" s="31">
        <f>IFERROR(INDEX('Property List'!$B$6:$B$35,MATCH($A252,'Property List'!$A$6:$A$35,0)),"")</f>
        <v/>
      </c>
      <c r="E252" s="31">
        <f>IF(SUMIFS('1. Floor Plan &amp; Rent'!$K$6:$K$539,'1. Floor Plan &amp; Rent'!$A$6:$A$539,$A252,'1. Floor Plan &amp; Rent'!$D$6:$D$539,"&lt;&gt;Property Total")=0,"",SUMIFS('1. Floor Plan &amp; Rent'!$K$6:$K$539,'1. Floor Plan &amp; Rent'!$A$6:$A$539,$A252,'1. Floor Plan &amp; Rent'!$D$6:$D$539,"&lt;&gt;Property Total"))</f>
        <v/>
      </c>
      <c r="F252" s="43" t="inlineStr">
        <is>
          <t>Gas (Common/House)</t>
        </is>
      </c>
      <c r="G252" s="34" t="inlineStr">
        <is>
          <t>Y</t>
        </is>
      </c>
      <c r="H252" s="34" t="inlineStr">
        <is>
          <t>Partial</t>
        </is>
      </c>
      <c r="I252" s="32" t="inlineStr">
        <is>
          <t>Citizens Energy Group-2531553531-SMA, Citizens Energy Group-450208738-SMA, Citizens Energy Group-6555074779-SMA, Citizens Energy Group-978591302-SMA</t>
        </is>
      </c>
      <c r="J252" s="32" t="inlineStr"/>
      <c r="K252" s="32" t="inlineStr">
        <is>
          <t>Invoiced total (0 accts)</t>
        </is>
      </c>
      <c r="L252" s="33" t="n">
        <v>5806.51</v>
      </c>
      <c r="M252" s="33" t="n">
        <v>6478.2</v>
      </c>
      <c r="N252" s="33" t="n">
        <v>1931.48</v>
      </c>
      <c r="O252" s="33" t="n">
        <v>1381.89</v>
      </c>
      <c r="P252" s="33" t="n">
        <v>1297.59</v>
      </c>
      <c r="Q252" s="33" t="n">
        <v>1439.78</v>
      </c>
      <c r="R252" s="15">
        <f>IFERROR(AVERAGE(L252:Q252),"")</f>
        <v/>
      </c>
      <c r="S252" s="15">
        <f>IFERROR(SUM(L252:Q252),"")</f>
        <v/>
      </c>
      <c r="T252" s="15">
        <f>IFERROR(R252/D252,"")</f>
        <v/>
      </c>
      <c r="U252" s="15">
        <f>IFERROR(R252/E252,"")</f>
        <v/>
      </c>
      <c r="V252" s="32" t="inlineStr">
        <is>
          <t>Med</t>
        </is>
      </c>
      <c r="W252" s="32" t="inlineStr">
        <is>
          <t>4 account(s) not yet tagged house vs resident — see data/meter-class.review.csv; source: gl</t>
        </is>
      </c>
    </row>
    <row r="253">
      <c r="A253" s="43" t="inlineStr">
        <is>
          <t>South and Madison</t>
        </is>
      </c>
      <c r="B253" s="43" t="inlineStr">
        <is>
          <t>Indianapolis, IN</t>
        </is>
      </c>
      <c r="C253" s="43" t="inlineStr">
        <is>
          <t>N</t>
        </is>
      </c>
      <c r="D253" s="31">
        <f>IFERROR(INDEX('Property List'!$B$6:$B$35,MATCH($A253,'Property List'!$A$6:$A$35,0)),"")</f>
        <v/>
      </c>
      <c r="E253" s="31">
        <f>IF(SUMIFS('1. Floor Plan &amp; Rent'!$K$6:$K$539,'1. Floor Plan &amp; Rent'!$A$6:$A$539,$A253,'1. Floor Plan &amp; Rent'!$D$6:$D$539,"&lt;&gt;Property Total")=0,"",SUMIFS('1. Floor Plan &amp; Rent'!$K$6:$K$539,'1. Floor Plan &amp; Rent'!$A$6:$A$539,$A253,'1. Floor Plan &amp; Rent'!$D$6:$D$539,"&lt;&gt;Property Total"))</f>
        <v/>
      </c>
      <c r="F253" s="43" t="inlineStr">
        <is>
          <t>Pest Control</t>
        </is>
      </c>
      <c r="G253" s="34" t="inlineStr">
        <is>
          <t>Y</t>
        </is>
      </c>
      <c r="H253" s="34" t="inlineStr">
        <is>
          <t>Y</t>
        </is>
      </c>
      <c r="I253" s="32" t="inlineStr">
        <is>
          <t>ACTION PEST CONTROL, PLATINUM PEST CONTROL</t>
        </is>
      </c>
      <c r="J253" s="32" t="inlineStr"/>
      <c r="K253" s="32" t="inlineStr">
        <is>
          <t>Flat monthly contract</t>
        </is>
      </c>
      <c r="L253" s="33" t="n">
        <v>855</v>
      </c>
      <c r="M253" s="33" t="n">
        <v>720</v>
      </c>
      <c r="N253" s="33" t="n">
        <v>1230</v>
      </c>
      <c r="O253" s="33" t="n">
        <v>5855</v>
      </c>
      <c r="P253" s="33" t="n">
        <v>1380</v>
      </c>
      <c r="Q253" s="33" t="n">
        <v>942</v>
      </c>
      <c r="R253" s="15">
        <f>IFERROR(AVERAGE(L253:Q253),"")</f>
        <v/>
      </c>
      <c r="S253" s="15">
        <f>IFERROR(SUM(L253:Q253),"")</f>
        <v/>
      </c>
      <c r="T253" s="15">
        <f>IFERROR(R253/D253,"")</f>
        <v/>
      </c>
      <c r="U253" s="15">
        <f>IFERROR(R253/E253,"")</f>
        <v/>
      </c>
      <c r="V253" s="32" t="inlineStr">
        <is>
          <t>Med</t>
        </is>
      </c>
      <c r="W253" s="32" t="inlineStr">
        <is>
          <t>source: gl</t>
        </is>
      </c>
    </row>
    <row r="254">
      <c r="A254" s="43" t="inlineStr">
        <is>
          <t>South and Madison</t>
        </is>
      </c>
      <c r="B254" s="43" t="inlineStr">
        <is>
          <t>Indianapolis, IN</t>
        </is>
      </c>
      <c r="C254" s="43" t="inlineStr">
        <is>
          <t>N</t>
        </is>
      </c>
      <c r="D254" s="31">
        <f>IFERROR(INDEX('Property List'!$B$6:$B$35,MATCH($A254,'Property List'!$A$6:$A$35,0)),"")</f>
        <v/>
      </c>
      <c r="E254" s="31">
        <f>IF(SUMIFS('1. Floor Plan &amp; Rent'!$K$6:$K$539,'1. Floor Plan &amp; Rent'!$A$6:$A$539,$A254,'1. Floor Plan &amp; Rent'!$D$6:$D$539,"&lt;&gt;Property Total")=0,"",SUMIFS('1. Floor Plan &amp; Rent'!$K$6:$K$539,'1. Floor Plan &amp; Rent'!$A$6:$A$539,$A254,'1. Floor Plan &amp; Rent'!$D$6:$D$539,"&lt;&gt;Property Total"))</f>
        <v/>
      </c>
      <c r="F254" s="43" t="inlineStr">
        <is>
          <t>Stormwater/Drainage Fee</t>
        </is>
      </c>
      <c r="G254" s="34" t="inlineStr">
        <is>
          <t>Y</t>
        </is>
      </c>
      <c r="H254" s="34" t="inlineStr"/>
      <c r="I254" s="32" t="inlineStr"/>
      <c r="J254" s="32" t="inlineStr"/>
      <c r="K254" s="32" t="inlineStr"/>
      <c r="L254" s="33" t="n"/>
      <c r="M254" s="33" t="n"/>
      <c r="N254" s="33" t="n"/>
      <c r="O254" s="33" t="n"/>
      <c r="P254" s="33" t="n"/>
      <c r="Q254" s="33" t="n"/>
      <c r="R254" s="15">
        <f>IFERROR(AVERAGE(L254:Q254),"")</f>
        <v/>
      </c>
      <c r="S254" s="15">
        <f>IFERROR(SUM(L254:Q254),"")</f>
        <v/>
      </c>
      <c r="T254" s="15">
        <f>IFERROR(R254/D254,"")</f>
        <v/>
      </c>
      <c r="U254" s="15">
        <f>IFERROR(R254/E254,"")</f>
        <v/>
      </c>
      <c r="V254" s="32" t="inlineStr"/>
      <c r="W254" s="32" t="inlineStr">
        <is>
          <t>no bills or GL lines in the window</t>
        </is>
      </c>
    </row>
    <row r="255">
      <c r="A255" s="43" t="inlineStr">
        <is>
          <t>South and Madison</t>
        </is>
      </c>
      <c r="B255" s="43" t="inlineStr">
        <is>
          <t>Indianapolis, IN</t>
        </is>
      </c>
      <c r="C255" s="43" t="inlineStr">
        <is>
          <t>N</t>
        </is>
      </c>
      <c r="D255" s="31">
        <f>IFERROR(INDEX('Property List'!$B$6:$B$35,MATCH($A255,'Property List'!$A$6:$A$35,0)),"")</f>
        <v/>
      </c>
      <c r="E255" s="31">
        <f>IF(SUMIFS('1. Floor Plan &amp; Rent'!$K$6:$K$539,'1. Floor Plan &amp; Rent'!$A$6:$A$539,$A255,'1. Floor Plan &amp; Rent'!$D$6:$D$539,"&lt;&gt;Property Total")=0,"",SUMIFS('1. Floor Plan &amp; Rent'!$K$6:$K$539,'1. Floor Plan &amp; Rent'!$A$6:$A$539,$A255,'1. Floor Plan &amp; Rent'!$D$6:$D$539,"&lt;&gt;Property Total"))</f>
        <v/>
      </c>
      <c r="F255" s="43" t="inlineStr">
        <is>
          <t>Cable/Internet (Bulk)</t>
        </is>
      </c>
      <c r="G255" s="34" t="inlineStr">
        <is>
          <t>Y</t>
        </is>
      </c>
      <c r="H255" s="34" t="inlineStr">
        <is>
          <t>Y</t>
        </is>
      </c>
      <c r="I255" s="32" t="inlineStr">
        <is>
          <t>APARTMENTS247.COM INC, NEW KPMMF, ZUMPER, INC.</t>
        </is>
      </c>
      <c r="J255" s="32" t="inlineStr"/>
      <c r="K255" s="32" t="inlineStr">
        <is>
          <t>Flat monthly contract</t>
        </is>
      </c>
      <c r="L255" s="33" t="n">
        <v>710</v>
      </c>
      <c r="M255" s="33" t="n">
        <v>902.86</v>
      </c>
      <c r="N255" s="33" t="n">
        <v>710</v>
      </c>
      <c r="O255" s="33" t="n">
        <v>910</v>
      </c>
      <c r="P255" s="33" t="n">
        <v>910</v>
      </c>
      <c r="Q255" s="33" t="n">
        <v>1020</v>
      </c>
      <c r="R255" s="15">
        <f>IFERROR(AVERAGE(L255:Q255),"")</f>
        <v/>
      </c>
      <c r="S255" s="15">
        <f>IFERROR(SUM(L255:Q255),"")</f>
        <v/>
      </c>
      <c r="T255" s="15">
        <f>IFERROR(R255/D255,"")</f>
        <v/>
      </c>
      <c r="U255" s="15">
        <f>IFERROR(R255/E255,"")</f>
        <v/>
      </c>
      <c r="V255" s="32" t="inlineStr">
        <is>
          <t>Med</t>
        </is>
      </c>
      <c r="W255" s="32" t="inlineStr">
        <is>
          <t>source: gl</t>
        </is>
      </c>
    </row>
    <row r="256">
      <c r="A256" s="43" t="inlineStr">
        <is>
          <t>South and Madison</t>
        </is>
      </c>
      <c r="B256" s="43" t="inlineStr">
        <is>
          <t>Indianapolis, IN</t>
        </is>
      </c>
      <c r="C256" s="43" t="inlineStr">
        <is>
          <t>N</t>
        </is>
      </c>
      <c r="D256" s="31">
        <f>IFERROR(INDEX('Property List'!$B$6:$B$35,MATCH($A256,'Property List'!$A$6:$A$35,0)),"")</f>
        <v/>
      </c>
      <c r="E256" s="31">
        <f>IF(SUMIFS('1. Floor Plan &amp; Rent'!$K$6:$K$539,'1. Floor Plan &amp; Rent'!$A$6:$A$539,$A256,'1. Floor Plan &amp; Rent'!$D$6:$D$539,"&lt;&gt;Property Total")=0,"",SUMIFS('1. Floor Plan &amp; Rent'!$K$6:$K$539,'1. Floor Plan &amp; Rent'!$A$6:$A$539,$A256,'1. Floor Plan &amp; Rent'!$D$6:$D$539,"&lt;&gt;Property Total"))</f>
        <v/>
      </c>
      <c r="F256" s="43" t="inlineStr">
        <is>
          <t>Utility Billing Admin Fee</t>
        </is>
      </c>
      <c r="G256" s="34" t="inlineStr">
        <is>
          <t>Y</t>
        </is>
      </c>
      <c r="H256" s="34" t="inlineStr"/>
      <c r="I256" s="32" t="inlineStr"/>
      <c r="J256" s="32" t="inlineStr"/>
      <c r="K256" s="32" t="inlineStr"/>
      <c r="L256" s="33" t="n"/>
      <c r="M256" s="33" t="n"/>
      <c r="N256" s="33" t="n"/>
      <c r="O256" s="33" t="n"/>
      <c r="P256" s="33" t="n"/>
      <c r="Q256" s="33" t="n"/>
      <c r="R256" s="15">
        <f>IFERROR(AVERAGE(L256:Q256),"")</f>
        <v/>
      </c>
      <c r="S256" s="15">
        <f>IFERROR(SUM(L256:Q256),"")</f>
        <v/>
      </c>
      <c r="T256" s="15">
        <f>IFERROR(R256/D256,"")</f>
        <v/>
      </c>
      <c r="U256" s="15">
        <f>IFERROR(R256/E256,"")</f>
        <v/>
      </c>
      <c r="V256" s="32" t="inlineStr"/>
      <c r="W256" s="32" t="inlineStr">
        <is>
          <t>no bills or GL lines in the window</t>
        </is>
      </c>
    </row>
    <row r="257">
      <c r="A257" s="43" t="inlineStr">
        <is>
          <t>South and Madison</t>
        </is>
      </c>
      <c r="B257" s="43" t="inlineStr">
        <is>
          <t>Indianapolis, IN</t>
        </is>
      </c>
      <c r="C257" s="43" t="inlineStr">
        <is>
          <t>N</t>
        </is>
      </c>
      <c r="D257" s="31">
        <f>IFERROR(INDEX('Property List'!$B$6:$B$35,MATCH($A257,'Property List'!$A$6:$A$35,0)),"")</f>
        <v/>
      </c>
      <c r="E257" s="31">
        <f>IF(SUMIFS('1. Floor Plan &amp; Rent'!$K$6:$K$539,'1. Floor Plan &amp; Rent'!$A$6:$A$539,$A257,'1. Floor Plan &amp; Rent'!$D$6:$D$539,"&lt;&gt;Property Total")=0,"",SUMIFS('1. Floor Plan &amp; Rent'!$K$6:$K$539,'1. Floor Plan &amp; Rent'!$A$6:$A$539,$A257,'1. Floor Plan &amp; Rent'!$D$6:$D$539,"&lt;&gt;Property Total"))</f>
        <v/>
      </c>
      <c r="F257" s="43" t="inlineStr">
        <is>
          <t>Other</t>
        </is>
      </c>
      <c r="G257" s="34" t="inlineStr">
        <is>
          <t>Y</t>
        </is>
      </c>
      <c r="H257" s="34" t="inlineStr"/>
      <c r="I257" s="32" t="inlineStr"/>
      <c r="J257" s="32" t="inlineStr"/>
      <c r="K257" s="32" t="inlineStr"/>
      <c r="L257" s="33" t="n"/>
      <c r="M257" s="33" t="n"/>
      <c r="N257" s="33" t="n"/>
      <c r="O257" s="33" t="n"/>
      <c r="P257" s="33" t="n"/>
      <c r="Q257" s="33" t="n"/>
      <c r="R257" s="15">
        <f>IFERROR(AVERAGE(L257:Q257),"")</f>
        <v/>
      </c>
      <c r="S257" s="15">
        <f>IFERROR(SUM(L257:Q257),"")</f>
        <v/>
      </c>
      <c r="T257" s="15">
        <f>IFERROR(R257/D257,"")</f>
        <v/>
      </c>
      <c r="U257" s="15">
        <f>IFERROR(R257/E257,"")</f>
        <v/>
      </c>
      <c r="V257" s="32" t="inlineStr"/>
      <c r="W257" s="32" t="inlineStr">
        <is>
          <t>no bills or GL lines in the window</t>
        </is>
      </c>
    </row>
    <row r="258">
      <c r="A258" s="43" t="inlineStr">
        <is>
          <t>Brickyard Flats</t>
        </is>
      </c>
      <c r="B258" s="43" t="inlineStr">
        <is>
          <t>Speedway, IN</t>
        </is>
      </c>
      <c r="C258" s="43" t="inlineStr">
        <is>
          <t>N</t>
        </is>
      </c>
      <c r="D258" s="31">
        <f>IFERROR(INDEX('Property List'!$B$6:$B$35,MATCH($A258,'Property List'!$A$6:$A$35,0)),"")</f>
        <v/>
      </c>
      <c r="E258" s="31">
        <f>IF(SUMIFS('1. Floor Plan &amp; Rent'!$K$6:$K$539,'1. Floor Plan &amp; Rent'!$A$6:$A$539,$A258,'1. Floor Plan &amp; Rent'!$D$6:$D$539,"&lt;&gt;Property Total")=0,"",SUMIFS('1. Floor Plan &amp; Rent'!$K$6:$K$539,'1. Floor Plan &amp; Rent'!$A$6:$A$539,$A258,'1. Floor Plan &amp; Rent'!$D$6:$D$539,"&lt;&gt;Property Total"))</f>
        <v/>
      </c>
      <c r="F258" s="43" t="inlineStr">
        <is>
          <t>Water/Sewer</t>
        </is>
      </c>
      <c r="G258" s="34" t="inlineStr">
        <is>
          <t>Y</t>
        </is>
      </c>
      <c r="H258" s="34" t="inlineStr">
        <is>
          <t>Y</t>
        </is>
      </c>
      <c r="I258" s="32" t="inlineStr">
        <is>
          <t>Citizens Energy Group, Town of Speedway, Town of Speedway-1372303-BFL, Town of Speedway-1372403-BFL, Town of Speedway-1372503-BFL, Town of Speedway-1372603-BFL, Town of Speedway-1482503-BFL, Town of Speedway-1482603-BFL, Town of Speedway-1482703-BFL, Town of Speedway-1536703-BFL, Town of Speedway-1536803-BFL, Town of Speedway-1536903-BFL, Town of Speedway-1537003-BFL, Town of Speedway-1537103-BFL, Town of Speedway-1537203-BFL, Town of Speedway-1537303-BFL, Town of Speedway-1537403-BFL, Town of Speedway-1537503-BFL, Town of Speedway-1537603-BFL, Town of Speedway-1537703-BFL, Town of Speedway-1592103-BFL, Town of Speedway-1592203-BFL</t>
        </is>
      </c>
      <c r="J258" s="32" t="inlineStr">
        <is>
          <t>21 accounts</t>
        </is>
      </c>
      <c r="K258" s="32" t="inlineStr">
        <is>
          <t>Metered (21 accts)</t>
        </is>
      </c>
      <c r="L258" s="33" t="n">
        <v>20089.88</v>
      </c>
      <c r="M258" s="33" t="n">
        <v>24548.29</v>
      </c>
      <c r="N258" s="33" t="n">
        <v>17600.31</v>
      </c>
      <c r="O258" s="33" t="n">
        <v>21622.98</v>
      </c>
      <c r="P258" s="33" t="n">
        <v>28330.59</v>
      </c>
      <c r="Q258" s="33" t="n">
        <v>22411.68</v>
      </c>
      <c r="R258" s="15">
        <f>IFERROR(AVERAGE(L258:Q258),"")</f>
        <v/>
      </c>
      <c r="S258" s="15">
        <f>IFERROR(SUM(L258:Q258),"")</f>
        <v/>
      </c>
      <c r="T258" s="15">
        <f>IFERROR(R258/D258,"")</f>
        <v/>
      </c>
      <c r="U258" s="15">
        <f>IFERROR(R258/E258,"")</f>
        <v/>
      </c>
      <c r="V258" s="32" t="inlineStr">
        <is>
          <t>High</t>
        </is>
      </c>
      <c r="W258" s="32" t="inlineStr">
        <is>
          <t>GL and captured invoices disagree — 2026-02 GL $20,090 vs invoices $521; 2026-03 GL $24,548 vs invoices $22,909; 2026-04 GL $17,600 vs invoices $14,954; stormwater netted out — the GL books it inside Water/Sewer; source: gl/workbook</t>
        </is>
      </c>
    </row>
    <row r="259">
      <c r="A259" s="43" t="inlineStr">
        <is>
          <t>Brickyard Flats</t>
        </is>
      </c>
      <c r="B259" s="43" t="inlineStr">
        <is>
          <t>Speedway, IN</t>
        </is>
      </c>
      <c r="C259" s="43" t="inlineStr">
        <is>
          <t>N</t>
        </is>
      </c>
      <c r="D259" s="31">
        <f>IFERROR(INDEX('Property List'!$B$6:$B$35,MATCH($A259,'Property List'!$A$6:$A$35,0)),"")</f>
        <v/>
      </c>
      <c r="E259" s="31">
        <f>IF(SUMIFS('1. Floor Plan &amp; Rent'!$K$6:$K$539,'1. Floor Plan &amp; Rent'!$A$6:$A$539,$A259,'1. Floor Plan &amp; Rent'!$D$6:$D$539,"&lt;&gt;Property Total")=0,"",SUMIFS('1. Floor Plan &amp; Rent'!$K$6:$K$539,'1. Floor Plan &amp; Rent'!$A$6:$A$539,$A259,'1. Floor Plan &amp; Rent'!$D$6:$D$539,"&lt;&gt;Property Total"))</f>
        <v/>
      </c>
      <c r="F259" s="43" t="inlineStr">
        <is>
          <t>Trash &amp; Valet Waste</t>
        </is>
      </c>
      <c r="G259" s="34" t="inlineStr">
        <is>
          <t>Y</t>
        </is>
      </c>
      <c r="H259" s="34" t="inlineStr">
        <is>
          <t>Y</t>
        </is>
      </c>
      <c r="I259" s="32" t="inlineStr">
        <is>
          <t>GFL ENTERPRISES, INC.</t>
        </is>
      </c>
      <c r="J259" s="32" t="inlineStr"/>
      <c r="K259" s="32" t="inlineStr">
        <is>
          <t>Invoiced total (0 accts)</t>
        </is>
      </c>
      <c r="L259" s="33" t="n">
        <v>6298.59</v>
      </c>
      <c r="M259" s="33" t="n">
        <v>6298.59</v>
      </c>
      <c r="N259" s="33" t="n">
        <v>6298.59</v>
      </c>
      <c r="O259" s="33" t="n">
        <v>6298.59</v>
      </c>
      <c r="P259" s="33" t="n">
        <v>6298.59</v>
      </c>
      <c r="Q259" s="33" t="n">
        <v>6298.59</v>
      </c>
      <c r="R259" s="15">
        <f>IFERROR(AVERAGE(L259:Q259),"")</f>
        <v/>
      </c>
      <c r="S259" s="15">
        <f>IFERROR(SUM(L259:Q259),"")</f>
        <v/>
      </c>
      <c r="T259" s="15">
        <f>IFERROR(R259/D259,"")</f>
        <v/>
      </c>
      <c r="U259" s="15">
        <f>IFERROR(R259/E259,"")</f>
        <v/>
      </c>
      <c r="V259" s="32" t="inlineStr">
        <is>
          <t>Med</t>
        </is>
      </c>
      <c r="W259" s="32" t="inlineStr">
        <is>
          <t>source: gl</t>
        </is>
      </c>
    </row>
    <row r="260">
      <c r="A260" s="43" t="inlineStr">
        <is>
          <t>Brickyard Flats</t>
        </is>
      </c>
      <c r="B260" s="43" t="inlineStr">
        <is>
          <t>Speedway, IN</t>
        </is>
      </c>
      <c r="C260" s="43" t="inlineStr">
        <is>
          <t>N</t>
        </is>
      </c>
      <c r="D260" s="31">
        <f>IFERROR(INDEX('Property List'!$B$6:$B$35,MATCH($A260,'Property List'!$A$6:$A$35,0)),"")</f>
        <v/>
      </c>
      <c r="E260" s="31">
        <f>IF(SUMIFS('1. Floor Plan &amp; Rent'!$K$6:$K$539,'1. Floor Plan &amp; Rent'!$A$6:$A$539,$A260,'1. Floor Plan &amp; Rent'!$D$6:$D$539,"&lt;&gt;Property Total")=0,"",SUMIFS('1. Floor Plan &amp; Rent'!$K$6:$K$539,'1. Floor Plan &amp; Rent'!$A$6:$A$539,$A260,'1. Floor Plan &amp; Rent'!$D$6:$D$539,"&lt;&gt;Property Total"))</f>
        <v/>
      </c>
      <c r="F260" s="43" t="inlineStr">
        <is>
          <t>Common-Area Electric</t>
        </is>
      </c>
      <c r="G260" s="34" t="inlineStr">
        <is>
          <t>Y</t>
        </is>
      </c>
      <c r="H260" s="34" t="inlineStr">
        <is>
          <t>Partial</t>
        </is>
      </c>
      <c r="I260" s="32" t="inlineStr">
        <is>
          <t>AES Indiana, AES Indiana-200000361549-BFL, AES Indiana-200000361691-BFL, NEW KPMMKT</t>
        </is>
      </c>
      <c r="J260" s="32" t="inlineStr">
        <is>
          <t>200000695807</t>
        </is>
      </c>
      <c r="K260" s="32" t="inlineStr">
        <is>
          <t>Metered (1 acct)</t>
        </is>
      </c>
      <c r="L260" s="33" t="n">
        <v>2851.9</v>
      </c>
      <c r="M260" s="33" t="n">
        <v>5176.56</v>
      </c>
      <c r="N260" s="33" t="n">
        <v>5441.67</v>
      </c>
      <c r="O260" s="33" t="n">
        <v>4830.38</v>
      </c>
      <c r="P260" s="33" t="n">
        <v>5540.86</v>
      </c>
      <c r="Q260" s="33" t="n">
        <v>5078.92</v>
      </c>
      <c r="R260" s="15">
        <f>IFERROR(AVERAGE(L260:Q260),"")</f>
        <v/>
      </c>
      <c r="S260" s="15">
        <f>IFERROR(SUM(L260:Q260),"")</f>
        <v/>
      </c>
      <c r="T260" s="15">
        <f>IFERROR(R260/D260,"")</f>
        <v/>
      </c>
      <c r="U260" s="15">
        <f>IFERROR(R260/E260,"")</f>
        <v/>
      </c>
      <c r="V260" s="32" t="inlineStr">
        <is>
          <t>High</t>
        </is>
      </c>
      <c r="W260" s="32" t="inlineStr">
        <is>
          <t>GL and captured invoices disagree — 2026-02 GL $2,852 vs invoices $58; 2026-03 GL $5,177 vs invoices $42; 2026-04 GL $5,442 vs invoices $14; 1 account(s) not yet tagged house vs resident — see data/meter-class.review.csv; source: gl/workbook</t>
        </is>
      </c>
    </row>
    <row r="261">
      <c r="A261" s="43" t="inlineStr">
        <is>
          <t>Brickyard Flats</t>
        </is>
      </c>
      <c r="B261" s="43" t="inlineStr">
        <is>
          <t>Speedway, IN</t>
        </is>
      </c>
      <c r="C261" s="43" t="inlineStr">
        <is>
          <t>N</t>
        </is>
      </c>
      <c r="D261" s="31">
        <f>IFERROR(INDEX('Property List'!$B$6:$B$35,MATCH($A261,'Property List'!$A$6:$A$35,0)),"")</f>
        <v/>
      </c>
      <c r="E261" s="31">
        <f>IF(SUMIFS('1. Floor Plan &amp; Rent'!$K$6:$K$539,'1. Floor Plan &amp; Rent'!$A$6:$A$539,$A261,'1. Floor Plan &amp; Rent'!$D$6:$D$539,"&lt;&gt;Property Total")=0,"",SUMIFS('1. Floor Plan &amp; Rent'!$K$6:$K$539,'1. Floor Plan &amp; Rent'!$A$6:$A$539,$A261,'1. Floor Plan &amp; Rent'!$D$6:$D$539,"&lt;&gt;Property Total"))</f>
        <v/>
      </c>
      <c r="F261" s="43" t="inlineStr">
        <is>
          <t>Gas (Common/House)</t>
        </is>
      </c>
      <c r="G261" s="34" t="inlineStr">
        <is>
          <t>Y</t>
        </is>
      </c>
      <c r="H261" s="34" t="inlineStr">
        <is>
          <t>Partial</t>
        </is>
      </c>
      <c r="I261" s="32" t="inlineStr">
        <is>
          <t>Citizens Energy Group, Citizens Energy Group-1138214528-BFL, Citizens Energy Group-1262835013-BFL, Citizens Energy Group-1818607098-BFL, Citizens Energy Group-2146142386-BFL, Citizens Energy Group-2861793227-BFL, Citizens Energy Group-3194298872-BFL, Citizens Energy Group-4453820206-BFL, Citizens Energy Group-44890146-BFL, Citizens Energy Group-5586340991-BFL, Citizens Energy Group-6012195536-BFL, Citizens Energy Group-6417721653-BFL, Citizens Energy Group-7014991525-BFL, Citizens Energy Group-708384283-BFL, Citizens Energy Group-7098766457-BFL, Citizens Energy Group-7470031958-BFL, Citizens Energy Group-7737763295-BFL, Citizens Energy Group-8462314803-BFL, Citizens Energy Group-8557631759-BFL, Citizens Energy Group-8611989002-BFL, Citizens Energy Group-8657388970-BFL, Citizens Energy Group-8992430338-BFL, Citizens Energy Group-9851560850-BFL, Citizens energy group- 7551350310- BFL, NEW KPMMKT</t>
        </is>
      </c>
      <c r="J261" s="32" t="inlineStr">
        <is>
          <t>18 accounts</t>
        </is>
      </c>
      <c r="K261" s="32" t="inlineStr">
        <is>
          <t>Metered (18 accts)</t>
        </is>
      </c>
      <c r="L261" s="33" t="n">
        <v>4537.9</v>
      </c>
      <c r="M261" s="33" t="n">
        <v>6277.4</v>
      </c>
      <c r="N261" s="33" t="n">
        <v>4708.49</v>
      </c>
      <c r="O261" s="33" t="n">
        <v>3458.83</v>
      </c>
      <c r="P261" s="33" t="n">
        <v>3124.32</v>
      </c>
      <c r="Q261" s="33" t="n">
        <v>3199.1</v>
      </c>
      <c r="R261" s="15">
        <f>IFERROR(AVERAGE(L261:Q261),"")</f>
        <v/>
      </c>
      <c r="S261" s="15">
        <f>IFERROR(SUM(L261:Q261),"")</f>
        <v/>
      </c>
      <c r="T261" s="15">
        <f>IFERROR(R261/D261,"")</f>
        <v/>
      </c>
      <c r="U261" s="15">
        <f>IFERROR(R261/E261,"")</f>
        <v/>
      </c>
      <c r="V261" s="32" t="inlineStr">
        <is>
          <t>High</t>
        </is>
      </c>
      <c r="W261" s="32" t="inlineStr">
        <is>
          <t>GL and captured invoices disagree — 2026-05 GL $3,459 vs invoices $1,670; 21 account(s) not yet tagged house vs resident — see data/meter-class.review.csv; source: gl/workbook</t>
        </is>
      </c>
    </row>
    <row r="262">
      <c r="A262" s="43" t="inlineStr">
        <is>
          <t>Brickyard Flats</t>
        </is>
      </c>
      <c r="B262" s="43" t="inlineStr">
        <is>
          <t>Speedway, IN</t>
        </is>
      </c>
      <c r="C262" s="43" t="inlineStr">
        <is>
          <t>N</t>
        </is>
      </c>
      <c r="D262" s="31">
        <f>IFERROR(INDEX('Property List'!$B$6:$B$35,MATCH($A262,'Property List'!$A$6:$A$35,0)),"")</f>
        <v/>
      </c>
      <c r="E262" s="31">
        <f>IF(SUMIFS('1. Floor Plan &amp; Rent'!$K$6:$K$539,'1. Floor Plan &amp; Rent'!$A$6:$A$539,$A262,'1. Floor Plan &amp; Rent'!$D$6:$D$539,"&lt;&gt;Property Total")=0,"",SUMIFS('1. Floor Plan &amp; Rent'!$K$6:$K$539,'1. Floor Plan &amp; Rent'!$A$6:$A$539,$A262,'1. Floor Plan &amp; Rent'!$D$6:$D$539,"&lt;&gt;Property Total"))</f>
        <v/>
      </c>
      <c r="F262" s="43" t="inlineStr">
        <is>
          <t>Pest Control</t>
        </is>
      </c>
      <c r="G262" s="34" t="inlineStr">
        <is>
          <t>Y</t>
        </is>
      </c>
      <c r="H262" s="34" t="inlineStr">
        <is>
          <t>Y</t>
        </is>
      </c>
      <c r="I262" s="32" t="inlineStr">
        <is>
          <t>ACTION PEST CONTROL, PLATINUM PEST CONTROL</t>
        </is>
      </c>
      <c r="J262" s="32" t="inlineStr"/>
      <c r="K262" s="32" t="inlineStr">
        <is>
          <t>Flat monthly contract</t>
        </is>
      </c>
      <c r="L262" s="33" t="n">
        <v>960</v>
      </c>
      <c r="M262" s="33" t="n">
        <v>2060</v>
      </c>
      <c r="N262" s="33" t="n">
        <v>960</v>
      </c>
      <c r="O262" s="33" t="n">
        <v>960</v>
      </c>
      <c r="P262" s="33" t="n">
        <v>9496</v>
      </c>
      <c r="Q262" s="33" t="n">
        <v>2767</v>
      </c>
      <c r="R262" s="15">
        <f>IFERROR(AVERAGE(L262:Q262),"")</f>
        <v/>
      </c>
      <c r="S262" s="15">
        <f>IFERROR(SUM(L262:Q262),"")</f>
        <v/>
      </c>
      <c r="T262" s="15">
        <f>IFERROR(R262/D262,"")</f>
        <v/>
      </c>
      <c r="U262" s="15">
        <f>IFERROR(R262/E262,"")</f>
        <v/>
      </c>
      <c r="V262" s="32" t="inlineStr">
        <is>
          <t>Med</t>
        </is>
      </c>
      <c r="W262" s="32" t="inlineStr">
        <is>
          <t>source: gl</t>
        </is>
      </c>
    </row>
    <row r="263">
      <c r="A263" s="43" t="inlineStr">
        <is>
          <t>Brickyard Flats</t>
        </is>
      </c>
      <c r="B263" s="43" t="inlineStr">
        <is>
          <t>Speedway, IN</t>
        </is>
      </c>
      <c r="C263" s="43" t="inlineStr">
        <is>
          <t>N</t>
        </is>
      </c>
      <c r="D263" s="31">
        <f>IFERROR(INDEX('Property List'!$B$6:$B$35,MATCH($A263,'Property List'!$A$6:$A$35,0)),"")</f>
        <v/>
      </c>
      <c r="E263" s="31">
        <f>IF(SUMIFS('1. Floor Plan &amp; Rent'!$K$6:$K$539,'1. Floor Plan &amp; Rent'!$A$6:$A$539,$A263,'1. Floor Plan &amp; Rent'!$D$6:$D$539,"&lt;&gt;Property Total")=0,"",SUMIFS('1. Floor Plan &amp; Rent'!$K$6:$K$539,'1. Floor Plan &amp; Rent'!$A$6:$A$539,$A263,'1. Floor Plan &amp; Rent'!$D$6:$D$539,"&lt;&gt;Property Total"))</f>
        <v/>
      </c>
      <c r="F263" s="43" t="inlineStr">
        <is>
          <t>Stormwater/Drainage Fee</t>
        </is>
      </c>
      <c r="G263" s="34" t="inlineStr">
        <is>
          <t>Y</t>
        </is>
      </c>
      <c r="H263" s="34" t="inlineStr"/>
      <c r="I263" s="32" t="inlineStr"/>
      <c r="J263" s="32" t="inlineStr"/>
      <c r="K263" s="32" t="inlineStr"/>
      <c r="L263" s="33" t="n"/>
      <c r="M263" s="33" t="n"/>
      <c r="N263" s="33" t="n"/>
      <c r="O263" s="33" t="n"/>
      <c r="P263" s="33" t="n"/>
      <c r="Q263" s="33" t="n"/>
      <c r="R263" s="15">
        <f>IFERROR(AVERAGE(L263:Q263),"")</f>
        <v/>
      </c>
      <c r="S263" s="15">
        <f>IFERROR(SUM(L263:Q263),"")</f>
        <v/>
      </c>
      <c r="T263" s="15">
        <f>IFERROR(R263/D263,"")</f>
        <v/>
      </c>
      <c r="U263" s="15">
        <f>IFERROR(R263/E263,"")</f>
        <v/>
      </c>
      <c r="V263" s="32" t="inlineStr"/>
      <c r="W263" s="32" t="inlineStr">
        <is>
          <t>no bills or GL lines in the window</t>
        </is>
      </c>
    </row>
    <row r="264">
      <c r="A264" s="43" t="inlineStr">
        <is>
          <t>Brickyard Flats</t>
        </is>
      </c>
      <c r="B264" s="43" t="inlineStr">
        <is>
          <t>Speedway, IN</t>
        </is>
      </c>
      <c r="C264" s="43" t="inlineStr">
        <is>
          <t>N</t>
        </is>
      </c>
      <c r="D264" s="31">
        <f>IFERROR(INDEX('Property List'!$B$6:$B$35,MATCH($A264,'Property List'!$A$6:$A$35,0)),"")</f>
        <v/>
      </c>
      <c r="E264" s="31">
        <f>IF(SUMIFS('1. Floor Plan &amp; Rent'!$K$6:$K$539,'1. Floor Plan &amp; Rent'!$A$6:$A$539,$A264,'1. Floor Plan &amp; Rent'!$D$6:$D$539,"&lt;&gt;Property Total")=0,"",SUMIFS('1. Floor Plan &amp; Rent'!$K$6:$K$539,'1. Floor Plan &amp; Rent'!$A$6:$A$539,$A264,'1. Floor Plan &amp; Rent'!$D$6:$D$539,"&lt;&gt;Property Total"))</f>
        <v/>
      </c>
      <c r="F264" s="43" t="inlineStr">
        <is>
          <t>Cable/Internet (Bulk)</t>
        </is>
      </c>
      <c r="G264" s="34" t="inlineStr">
        <is>
          <t>Y</t>
        </is>
      </c>
      <c r="H264" s="34" t="inlineStr">
        <is>
          <t>Y</t>
        </is>
      </c>
      <c r="I264" s="32" t="inlineStr">
        <is>
          <t>APARTMENTS247.COM INC, NEW KPMMF, ZUMPER, INC.</t>
        </is>
      </c>
      <c r="J264" s="32" t="inlineStr"/>
      <c r="K264" s="32" t="inlineStr">
        <is>
          <t>Flat monthly contract</t>
        </is>
      </c>
      <c r="L264" s="33" t="n">
        <v>710</v>
      </c>
      <c r="M264" s="33" t="n">
        <v>710</v>
      </c>
      <c r="N264" s="33" t="n">
        <v>826.13</v>
      </c>
      <c r="O264" s="33" t="n">
        <v>910</v>
      </c>
      <c r="P264" s="33" t="n">
        <v>600</v>
      </c>
      <c r="Q264" s="33" t="n">
        <v>910</v>
      </c>
      <c r="R264" s="15">
        <f>IFERROR(AVERAGE(L264:Q264),"")</f>
        <v/>
      </c>
      <c r="S264" s="15">
        <f>IFERROR(SUM(L264:Q264),"")</f>
        <v/>
      </c>
      <c r="T264" s="15">
        <f>IFERROR(R264/D264,"")</f>
        <v/>
      </c>
      <c r="U264" s="15">
        <f>IFERROR(R264/E264,"")</f>
        <v/>
      </c>
      <c r="V264" s="32" t="inlineStr">
        <is>
          <t>Med</t>
        </is>
      </c>
      <c r="W264" s="32" t="inlineStr">
        <is>
          <t>source: gl</t>
        </is>
      </c>
    </row>
    <row r="265">
      <c r="A265" s="43" t="inlineStr">
        <is>
          <t>Brickyard Flats</t>
        </is>
      </c>
      <c r="B265" s="43" t="inlineStr">
        <is>
          <t>Speedway, IN</t>
        </is>
      </c>
      <c r="C265" s="43" t="inlineStr">
        <is>
          <t>N</t>
        </is>
      </c>
      <c r="D265" s="31">
        <f>IFERROR(INDEX('Property List'!$B$6:$B$35,MATCH($A265,'Property List'!$A$6:$A$35,0)),"")</f>
        <v/>
      </c>
      <c r="E265" s="31">
        <f>IF(SUMIFS('1. Floor Plan &amp; Rent'!$K$6:$K$539,'1. Floor Plan &amp; Rent'!$A$6:$A$539,$A265,'1. Floor Plan &amp; Rent'!$D$6:$D$539,"&lt;&gt;Property Total")=0,"",SUMIFS('1. Floor Plan &amp; Rent'!$K$6:$K$539,'1. Floor Plan &amp; Rent'!$A$6:$A$539,$A265,'1. Floor Plan &amp; Rent'!$D$6:$D$539,"&lt;&gt;Property Total"))</f>
        <v/>
      </c>
      <c r="F265" s="43" t="inlineStr">
        <is>
          <t>Utility Billing Admin Fee</t>
        </is>
      </c>
      <c r="G265" s="34" t="inlineStr">
        <is>
          <t>Y</t>
        </is>
      </c>
      <c r="H265" s="34" t="inlineStr"/>
      <c r="I265" s="32" t="inlineStr"/>
      <c r="J265" s="32" t="inlineStr"/>
      <c r="K265" s="32" t="inlineStr"/>
      <c r="L265" s="33" t="n"/>
      <c r="M265" s="33" t="n"/>
      <c r="N265" s="33" t="n"/>
      <c r="O265" s="33" t="n"/>
      <c r="P265" s="33" t="n"/>
      <c r="Q265" s="33" t="n"/>
      <c r="R265" s="15">
        <f>IFERROR(AVERAGE(L265:Q265),"")</f>
        <v/>
      </c>
      <c r="S265" s="15">
        <f>IFERROR(SUM(L265:Q265),"")</f>
        <v/>
      </c>
      <c r="T265" s="15">
        <f>IFERROR(R265/D265,"")</f>
        <v/>
      </c>
      <c r="U265" s="15">
        <f>IFERROR(R265/E265,"")</f>
        <v/>
      </c>
      <c r="V265" s="32" t="inlineStr"/>
      <c r="W265" s="32" t="inlineStr">
        <is>
          <t>no bills or GL lines in the window</t>
        </is>
      </c>
    </row>
    <row r="266">
      <c r="A266" s="43" t="inlineStr">
        <is>
          <t>Brickyard Flats</t>
        </is>
      </c>
      <c r="B266" s="43" t="inlineStr">
        <is>
          <t>Speedway, IN</t>
        </is>
      </c>
      <c r="C266" s="43" t="inlineStr">
        <is>
          <t>N</t>
        </is>
      </c>
      <c r="D266" s="31">
        <f>IFERROR(INDEX('Property List'!$B$6:$B$35,MATCH($A266,'Property List'!$A$6:$A$35,0)),"")</f>
        <v/>
      </c>
      <c r="E266" s="31">
        <f>IF(SUMIFS('1. Floor Plan &amp; Rent'!$K$6:$K$539,'1. Floor Plan &amp; Rent'!$A$6:$A$539,$A266,'1. Floor Plan &amp; Rent'!$D$6:$D$539,"&lt;&gt;Property Total")=0,"",SUMIFS('1. Floor Plan &amp; Rent'!$K$6:$K$539,'1. Floor Plan &amp; Rent'!$A$6:$A$539,$A266,'1. Floor Plan &amp; Rent'!$D$6:$D$539,"&lt;&gt;Property Total"))</f>
        <v/>
      </c>
      <c r="F266" s="43" t="inlineStr">
        <is>
          <t>Other</t>
        </is>
      </c>
      <c r="G266" s="34" t="inlineStr">
        <is>
          <t>Y</t>
        </is>
      </c>
      <c r="H266" s="34" t="inlineStr"/>
      <c r="I266" s="32" t="inlineStr"/>
      <c r="J266" s="32" t="inlineStr"/>
      <c r="K266" s="32" t="inlineStr"/>
      <c r="L266" s="33" t="n"/>
      <c r="M266" s="33" t="n"/>
      <c r="N266" s="33" t="n"/>
      <c r="O266" s="33" t="n"/>
      <c r="P266" s="33" t="n"/>
      <c r="Q266" s="33" t="n"/>
      <c r="R266" s="15">
        <f>IFERROR(AVERAGE(L266:Q266),"")</f>
        <v/>
      </c>
      <c r="S266" s="15">
        <f>IFERROR(SUM(L266:Q266),"")</f>
        <v/>
      </c>
      <c r="T266" s="15">
        <f>IFERROR(R266/D266,"")</f>
        <v/>
      </c>
      <c r="U266" s="15">
        <f>IFERROR(R266/E266,"")</f>
        <v/>
      </c>
      <c r="V266" s="32" t="inlineStr"/>
      <c r="W266" s="32" t="inlineStr">
        <is>
          <t>no bills or GL lines in the window</t>
        </is>
      </c>
    </row>
    <row r="267">
      <c r="A267" s="43" t="inlineStr">
        <is>
          <t>The Legend at Speedway</t>
        </is>
      </c>
      <c r="B267" s="43" t="inlineStr">
        <is>
          <t>Speedway, IN</t>
        </is>
      </c>
      <c r="C267" s="43" t="inlineStr">
        <is>
          <t>N</t>
        </is>
      </c>
      <c r="D267" s="31">
        <f>IFERROR(INDEX('Property List'!$B$6:$B$35,MATCH($A267,'Property List'!$A$6:$A$35,0)),"")</f>
        <v/>
      </c>
      <c r="E267" s="31">
        <f>IF(SUMIFS('1. Floor Plan &amp; Rent'!$K$6:$K$539,'1. Floor Plan &amp; Rent'!$A$6:$A$539,$A267,'1. Floor Plan &amp; Rent'!$D$6:$D$539,"&lt;&gt;Property Total")=0,"",SUMIFS('1. Floor Plan &amp; Rent'!$K$6:$K$539,'1. Floor Plan &amp; Rent'!$A$6:$A$539,$A267,'1. Floor Plan &amp; Rent'!$D$6:$D$539,"&lt;&gt;Property Total"))</f>
        <v/>
      </c>
      <c r="F267" s="43" t="inlineStr">
        <is>
          <t>Water/Sewer</t>
        </is>
      </c>
      <c r="G267" s="34" t="inlineStr">
        <is>
          <t>Y</t>
        </is>
      </c>
      <c r="H267" s="34" t="inlineStr">
        <is>
          <t>Y</t>
        </is>
      </c>
      <c r="I267" s="32" t="inlineStr">
        <is>
          <t>Town of Speedway, Town of Speedway-1405602-LAS, Town of Speedway-1405702-LAS, Town of Speedway-1500802-LAS, Town of Speedway-1500902-LAS, Town of Speedway-1501002-LAS, Town of Speedway-1501102-LAS, Town of Speedway-1501202-LAS, Town of Speedway-1518702-LAS, Town of Speedway-1538802-LAS, Town of Speedway-1538902-LAS, Town of Speedway-1539002-LAS, Town of Speedway-1552702-LAS, Town of Speedway-1552802-LAS, Town of Speedway-1552902-LAS, Town of Speedway-1553002-LAS, Town of Speedway-1553102-LAS, Town of Speedway-1553202-LAS, Town of Speedway-1553302-LAS, Town of Speedway-1553402-LAS, Town of Speedway-1553502-LAS, Town of Speedway-1553602-LAS, Town of Speedway-1567902-LAS, Town of Speedway-1568002-LAS, Town of Speedway-1568102-LAS, Town of Speedway-1568202-LAS, Town of Speedway-1568302-LAS, Town of Speedway-1568402-LAS, Town of Speedway-1568502-LAS, Town of Speedway-1568602-LAS, Town of Speedway-1568702-LAS, Town of Speedway-1585702-LAS, Town of Speedway-1585802-LAS, Town of Speedway-1589802-LAS, Town of Speedway-1589902-LAS, Town of Speedway-1590002-LAS, Town of Speedway-1608202-LAS, Town of Speedway-1608302-LAS, Town of Speedway-1611102-LAS, Town of Speedway-1611202-LAS, Town of Speedway-1611302-LAS, Town of Speedway-1611402-LAS, Town of Speedway-1620402-LAS, Town of Speedway-1620502-LAS, Town of Speedway-1644802-LAS, Town of Speedway-1644902-LAS, Town of Speedway-1645002-LAS, Town of Speedway-1645102-LAS, Town of Speedway-1645202-LAS, Town of Speedway-1645302-LAS, Town of Speedway-1645402-LAS, Town of Speedway-1645502-LAS, Town of Speedway-1648602-LAS, Town of Speedway-1648702-LAS, Town of Speedway-1648802-LAS, Town of Speedway-1656302-LAS, Town of Speedway-1658702-LAS, Town of Speedway-1670102-LAS, Town of Speedway-1670202-LAS, Town of Speedway-1670302-LAS, Town of Speedway-1678302-LAS, Town of Speedway-1678402-LAS, Town of Speedway-1678502-LAS, Town of Speedway-1678602-LAS, Town of Speedway-1689402-LAS, Town of Speedway-1689502-LAS, Town of Speedway-1689602-LAS, Town of Speedway-1711702-LAS, Town of Speedway-1711802-LAS, Town of Speedway-1711902-LAS, Town of Speedway-1712002-LAS, Town of Speedway-1767502-LAS, Town of Speedway-1767602-LAS, Town of Speedway-1767702-LAS, Town of Speedway-1767802-LAS, Town of Speedway-1767902-LAS</t>
        </is>
      </c>
      <c r="J267" s="32" t="inlineStr">
        <is>
          <t>76 accounts</t>
        </is>
      </c>
      <c r="K267" s="32" t="inlineStr">
        <is>
          <t>Metered (76 accts)</t>
        </is>
      </c>
      <c r="L267" s="33" t="n">
        <v>44037.91</v>
      </c>
      <c r="M267" s="33" t="n">
        <v>54839.7</v>
      </c>
      <c r="N267" s="33" t="n">
        <v>47450.48</v>
      </c>
      <c r="O267" s="33" t="n">
        <v>50726.17</v>
      </c>
      <c r="P267" s="33" t="n">
        <v>57173.24</v>
      </c>
      <c r="Q267" s="33" t="n">
        <v>49897.46</v>
      </c>
      <c r="R267" s="15">
        <f>IFERROR(AVERAGE(L267:Q267),"")</f>
        <v/>
      </c>
      <c r="S267" s="15">
        <f>IFERROR(SUM(L267:Q267),"")</f>
        <v/>
      </c>
      <c r="T267" s="15">
        <f>IFERROR(R267/D267,"")</f>
        <v/>
      </c>
      <c r="U267" s="15">
        <f>IFERROR(R267/E267,"")</f>
        <v/>
      </c>
      <c r="V267" s="32" t="inlineStr">
        <is>
          <t>High</t>
        </is>
      </c>
      <c r="W267" s="32" t="inlineStr">
        <is>
          <t>GL and captured invoices disagree — 2026-03 GL $54,840 vs invoices $61,614; 2026-04 GL $47,450 vs invoices $43,938; 2026-05 GL $50,726 vs invoices $51,870; stormwater netted out — the GL books it inside Water/Sewer; source: gl/workbook</t>
        </is>
      </c>
    </row>
    <row r="268">
      <c r="A268" s="43" t="inlineStr">
        <is>
          <t>The Legend at Speedway</t>
        </is>
      </c>
      <c r="B268" s="43" t="inlineStr">
        <is>
          <t>Speedway, IN</t>
        </is>
      </c>
      <c r="C268" s="43" t="inlineStr">
        <is>
          <t>N</t>
        </is>
      </c>
      <c r="D268" s="31">
        <f>IFERROR(INDEX('Property List'!$B$6:$B$35,MATCH($A268,'Property List'!$A$6:$A$35,0)),"")</f>
        <v/>
      </c>
      <c r="E268" s="31">
        <f>IF(SUMIFS('1. Floor Plan &amp; Rent'!$K$6:$K$539,'1. Floor Plan &amp; Rent'!$A$6:$A$539,$A268,'1. Floor Plan &amp; Rent'!$D$6:$D$539,"&lt;&gt;Property Total")=0,"",SUMIFS('1. Floor Plan &amp; Rent'!$K$6:$K$539,'1. Floor Plan &amp; Rent'!$A$6:$A$539,$A268,'1. Floor Plan &amp; Rent'!$D$6:$D$539,"&lt;&gt;Property Total"))</f>
        <v/>
      </c>
      <c r="F268" s="43" t="inlineStr">
        <is>
          <t>Trash &amp; Valet Waste</t>
        </is>
      </c>
      <c r="G268" s="34" t="inlineStr">
        <is>
          <t>Y</t>
        </is>
      </c>
      <c r="H268" s="34" t="inlineStr">
        <is>
          <t>Y</t>
        </is>
      </c>
      <c r="I268" s="32" t="inlineStr">
        <is>
          <t>GFL ENTERPRISES, INC.</t>
        </is>
      </c>
      <c r="J268" s="32" t="inlineStr"/>
      <c r="K268" s="32" t="inlineStr">
        <is>
          <t>Invoiced total (0 accts)</t>
        </is>
      </c>
      <c r="L268" s="33" t="n">
        <v>5967.13</v>
      </c>
      <c r="M268" s="33" t="n">
        <v>5967.13</v>
      </c>
      <c r="N268" s="33" t="n">
        <v>14305.34</v>
      </c>
      <c r="O268" s="33" t="n">
        <v>8873.33</v>
      </c>
      <c r="P268" s="33" t="n">
        <v>7617.13</v>
      </c>
      <c r="Q268" s="33" t="n">
        <v>7204.63</v>
      </c>
      <c r="R268" s="15">
        <f>IFERROR(AVERAGE(L268:Q268),"")</f>
        <v/>
      </c>
      <c r="S268" s="15">
        <f>IFERROR(SUM(L268:Q268),"")</f>
        <v/>
      </c>
      <c r="T268" s="15">
        <f>IFERROR(R268/D268,"")</f>
        <v/>
      </c>
      <c r="U268" s="15">
        <f>IFERROR(R268/E268,"")</f>
        <v/>
      </c>
      <c r="V268" s="32" t="inlineStr">
        <is>
          <t>Med</t>
        </is>
      </c>
      <c r="W268" s="32" t="inlineStr">
        <is>
          <t>source: gl</t>
        </is>
      </c>
    </row>
    <row r="269">
      <c r="A269" s="43" t="inlineStr">
        <is>
          <t>The Legend at Speedway</t>
        </is>
      </c>
      <c r="B269" s="43" t="inlineStr">
        <is>
          <t>Speedway, IN</t>
        </is>
      </c>
      <c r="C269" s="43" t="inlineStr">
        <is>
          <t>N</t>
        </is>
      </c>
      <c r="D269" s="31">
        <f>IFERROR(INDEX('Property List'!$B$6:$B$35,MATCH($A269,'Property List'!$A$6:$A$35,0)),"")</f>
        <v/>
      </c>
      <c r="E269" s="31">
        <f>IF(SUMIFS('1. Floor Plan &amp; Rent'!$K$6:$K$539,'1. Floor Plan &amp; Rent'!$A$6:$A$539,$A269,'1. Floor Plan &amp; Rent'!$D$6:$D$539,"&lt;&gt;Property Total")=0,"",SUMIFS('1. Floor Plan &amp; Rent'!$K$6:$K$539,'1. Floor Plan &amp; Rent'!$A$6:$A$539,$A269,'1. Floor Plan &amp; Rent'!$D$6:$D$539,"&lt;&gt;Property Total"))</f>
        <v/>
      </c>
      <c r="F269" s="43" t="inlineStr">
        <is>
          <t>Common-Area Electric</t>
        </is>
      </c>
      <c r="G269" s="34" t="inlineStr">
        <is>
          <t>Y</t>
        </is>
      </c>
      <c r="H269" s="34" t="inlineStr">
        <is>
          <t>Y</t>
        </is>
      </c>
      <c r="I269" s="32" t="inlineStr">
        <is>
          <t>AES Indiana-200000437488-LAS</t>
        </is>
      </c>
      <c r="J269" s="32" t="inlineStr"/>
      <c r="K269" s="32" t="inlineStr">
        <is>
          <t>Invoiced total (0 accts)</t>
        </is>
      </c>
      <c r="L269" s="33" t="n">
        <v>11211.82</v>
      </c>
      <c r="M269" s="33" t="n">
        <v>9606.4</v>
      </c>
      <c r="N269" s="33" t="n">
        <v>9768.030000000001</v>
      </c>
      <c r="O269" s="33" t="n">
        <v>8859.83</v>
      </c>
      <c r="P269" s="33" t="n">
        <v>10841.96</v>
      </c>
      <c r="Q269" s="33" t="n">
        <v>13525.06</v>
      </c>
      <c r="R269" s="15">
        <f>IFERROR(AVERAGE(L269:Q269),"")</f>
        <v/>
      </c>
      <c r="S269" s="15">
        <f>IFERROR(SUM(L269:Q269),"")</f>
        <v/>
      </c>
      <c r="T269" s="15">
        <f>IFERROR(R269/D269,"")</f>
        <v/>
      </c>
      <c r="U269" s="15">
        <f>IFERROR(R269/E269,"")</f>
        <v/>
      </c>
      <c r="V269" s="32" t="inlineStr">
        <is>
          <t>Med</t>
        </is>
      </c>
      <c r="W269" s="32" t="inlineStr">
        <is>
          <t>source: gl</t>
        </is>
      </c>
    </row>
    <row r="270">
      <c r="A270" s="43" t="inlineStr">
        <is>
          <t>The Legend at Speedway</t>
        </is>
      </c>
      <c r="B270" s="43" t="inlineStr">
        <is>
          <t>Speedway, IN</t>
        </is>
      </c>
      <c r="C270" s="43" t="inlineStr">
        <is>
          <t>N</t>
        </is>
      </c>
      <c r="D270" s="31">
        <f>IFERROR(INDEX('Property List'!$B$6:$B$35,MATCH($A270,'Property List'!$A$6:$A$35,0)),"")</f>
        <v/>
      </c>
      <c r="E270" s="31">
        <f>IF(SUMIFS('1. Floor Plan &amp; Rent'!$K$6:$K$539,'1. Floor Plan &amp; Rent'!$A$6:$A$539,$A270,'1. Floor Plan &amp; Rent'!$D$6:$D$539,"&lt;&gt;Property Total")=0,"",SUMIFS('1. Floor Plan &amp; Rent'!$K$6:$K$539,'1. Floor Plan &amp; Rent'!$A$6:$A$539,$A270,'1. Floor Plan &amp; Rent'!$D$6:$D$539,"&lt;&gt;Property Total"))</f>
        <v/>
      </c>
      <c r="F270" s="43" t="inlineStr">
        <is>
          <t>Gas (Common/House)</t>
        </is>
      </c>
      <c r="G270" s="34" t="inlineStr">
        <is>
          <t>Y</t>
        </is>
      </c>
      <c r="H270" s="34" t="inlineStr">
        <is>
          <t>Partial</t>
        </is>
      </c>
      <c r="I270" s="32" t="inlineStr">
        <is>
          <t>Citizens Energy Group-0122356404-LAS, Citizens Energy Group-0534655587-LAS, Citizens Energy Group-1104617538-LAS, Citizens Energy Group-2361549035-LAS, Citizens Energy Group-279345224-LAS, Citizens Energy Group-4901635685-LAS, Citizens Energy Group-5099755331-LAS, Citizens Energy Group-6144744610-LAS, Citizens Energy Group-6334364512-LAS, Citizens Energy Group-9385553113-LAS</t>
        </is>
      </c>
      <c r="J270" s="32" t="inlineStr"/>
      <c r="K270" s="32" t="inlineStr">
        <is>
          <t>Invoiced total (0 accts)</t>
        </is>
      </c>
      <c r="L270" s="33" t="n">
        <v>4073.36</v>
      </c>
      <c r="M270" s="33" t="n">
        <v>5429.67</v>
      </c>
      <c r="N270" s="33" t="n">
        <v>4209.72</v>
      </c>
      <c r="O270" s="33" t="n">
        <v>3696.44</v>
      </c>
      <c r="P270" s="33" t="n">
        <v>2692.41</v>
      </c>
      <c r="Q270" s="33" t="n">
        <v>3168.79</v>
      </c>
      <c r="R270" s="15">
        <f>IFERROR(AVERAGE(L270:Q270),"")</f>
        <v/>
      </c>
      <c r="S270" s="15">
        <f>IFERROR(SUM(L270:Q270),"")</f>
        <v/>
      </c>
      <c r="T270" s="15">
        <f>IFERROR(R270/D270,"")</f>
        <v/>
      </c>
      <c r="U270" s="15">
        <f>IFERROR(R270/E270,"")</f>
        <v/>
      </c>
      <c r="V270" s="32" t="inlineStr">
        <is>
          <t>Med</t>
        </is>
      </c>
      <c r="W270" s="32" t="inlineStr">
        <is>
          <t>8 account(s) not yet tagged house vs resident — see data/meter-class.review.csv; source: gl</t>
        </is>
      </c>
    </row>
    <row r="271">
      <c r="A271" s="43" t="inlineStr">
        <is>
          <t>The Legend at Speedway</t>
        </is>
      </c>
      <c r="B271" s="43" t="inlineStr">
        <is>
          <t>Speedway, IN</t>
        </is>
      </c>
      <c r="C271" s="43" t="inlineStr">
        <is>
          <t>N</t>
        </is>
      </c>
      <c r="D271" s="31">
        <f>IFERROR(INDEX('Property List'!$B$6:$B$35,MATCH($A271,'Property List'!$A$6:$A$35,0)),"")</f>
        <v/>
      </c>
      <c r="E271" s="31">
        <f>IF(SUMIFS('1. Floor Plan &amp; Rent'!$K$6:$K$539,'1. Floor Plan &amp; Rent'!$A$6:$A$539,$A271,'1. Floor Plan &amp; Rent'!$D$6:$D$539,"&lt;&gt;Property Total")=0,"",SUMIFS('1. Floor Plan &amp; Rent'!$K$6:$K$539,'1. Floor Plan &amp; Rent'!$A$6:$A$539,$A271,'1. Floor Plan &amp; Rent'!$D$6:$D$539,"&lt;&gt;Property Total"))</f>
        <v/>
      </c>
      <c r="F271" s="43" t="inlineStr">
        <is>
          <t>Pest Control</t>
        </is>
      </c>
      <c r="G271" s="34" t="inlineStr">
        <is>
          <t>Y</t>
        </is>
      </c>
      <c r="H271" s="34" t="inlineStr">
        <is>
          <t>Y</t>
        </is>
      </c>
      <c r="I271" s="32" t="inlineStr">
        <is>
          <t>ACTION PEST CONTROL, NEW KPMMKT</t>
        </is>
      </c>
      <c r="J271" s="32" t="inlineStr"/>
      <c r="K271" s="32" t="inlineStr">
        <is>
          <t>Flat monthly contract</t>
        </is>
      </c>
      <c r="L271" s="33" t="n">
        <v>960</v>
      </c>
      <c r="M271" s="33" t="n">
        <v>938.4</v>
      </c>
      <c r="N271" s="33" t="n">
        <v>1173.98</v>
      </c>
      <c r="O271" s="33" t="n">
        <v>960</v>
      </c>
      <c r="P271" s="33" t="n">
        <v>675.58</v>
      </c>
      <c r="Q271" s="33" t="n">
        <v>80</v>
      </c>
      <c r="R271" s="15">
        <f>IFERROR(AVERAGE(L271:Q271),"")</f>
        <v/>
      </c>
      <c r="S271" s="15">
        <f>IFERROR(SUM(L271:Q271),"")</f>
        <v/>
      </c>
      <c r="T271" s="15">
        <f>IFERROR(R271/D271,"")</f>
        <v/>
      </c>
      <c r="U271" s="15">
        <f>IFERROR(R271/E271,"")</f>
        <v/>
      </c>
      <c r="V271" s="32" t="inlineStr">
        <is>
          <t>Med</t>
        </is>
      </c>
      <c r="W271" s="32" t="inlineStr">
        <is>
          <t>source: gl</t>
        </is>
      </c>
    </row>
    <row r="272">
      <c r="A272" s="43" t="inlineStr">
        <is>
          <t>The Legend at Speedway</t>
        </is>
      </c>
      <c r="B272" s="43" t="inlineStr">
        <is>
          <t>Speedway, IN</t>
        </is>
      </c>
      <c r="C272" s="43" t="inlineStr">
        <is>
          <t>N</t>
        </is>
      </c>
      <c r="D272" s="31">
        <f>IFERROR(INDEX('Property List'!$B$6:$B$35,MATCH($A272,'Property List'!$A$6:$A$35,0)),"")</f>
        <v/>
      </c>
      <c r="E272" s="31">
        <f>IF(SUMIFS('1. Floor Plan &amp; Rent'!$K$6:$K$539,'1. Floor Plan &amp; Rent'!$A$6:$A$539,$A272,'1. Floor Plan &amp; Rent'!$D$6:$D$539,"&lt;&gt;Property Total")=0,"",SUMIFS('1. Floor Plan &amp; Rent'!$K$6:$K$539,'1. Floor Plan &amp; Rent'!$A$6:$A$539,$A272,'1. Floor Plan &amp; Rent'!$D$6:$D$539,"&lt;&gt;Property Total"))</f>
        <v/>
      </c>
      <c r="F272" s="43" t="inlineStr">
        <is>
          <t>Stormwater/Drainage Fee</t>
        </is>
      </c>
      <c r="G272" s="34" t="inlineStr">
        <is>
          <t>Y</t>
        </is>
      </c>
      <c r="H272" s="34" t="inlineStr"/>
      <c r="I272" s="32" t="inlineStr"/>
      <c r="J272" s="32" t="inlineStr"/>
      <c r="K272" s="32" t="inlineStr"/>
      <c r="L272" s="33" t="n"/>
      <c r="M272" s="33" t="n"/>
      <c r="N272" s="33" t="n"/>
      <c r="O272" s="33" t="n"/>
      <c r="P272" s="33" t="n"/>
      <c r="Q272" s="33" t="n"/>
      <c r="R272" s="15">
        <f>IFERROR(AVERAGE(L272:Q272),"")</f>
        <v/>
      </c>
      <c r="S272" s="15">
        <f>IFERROR(SUM(L272:Q272),"")</f>
        <v/>
      </c>
      <c r="T272" s="15">
        <f>IFERROR(R272/D272,"")</f>
        <v/>
      </c>
      <c r="U272" s="15">
        <f>IFERROR(R272/E272,"")</f>
        <v/>
      </c>
      <c r="V272" s="32" t="inlineStr"/>
      <c r="W272" s="32" t="inlineStr">
        <is>
          <t>no bills or GL lines in the window</t>
        </is>
      </c>
    </row>
    <row r="273">
      <c r="A273" s="43" t="inlineStr">
        <is>
          <t>The Legend at Speedway</t>
        </is>
      </c>
      <c r="B273" s="43" t="inlineStr">
        <is>
          <t>Speedway, IN</t>
        </is>
      </c>
      <c r="C273" s="43" t="inlineStr">
        <is>
          <t>N</t>
        </is>
      </c>
      <c r="D273" s="31">
        <f>IFERROR(INDEX('Property List'!$B$6:$B$35,MATCH($A273,'Property List'!$A$6:$A$35,0)),"")</f>
        <v/>
      </c>
      <c r="E273" s="31">
        <f>IF(SUMIFS('1. Floor Plan &amp; Rent'!$K$6:$K$539,'1. Floor Plan &amp; Rent'!$A$6:$A$539,$A273,'1. Floor Plan &amp; Rent'!$D$6:$D$539,"&lt;&gt;Property Total")=0,"",SUMIFS('1. Floor Plan &amp; Rent'!$K$6:$K$539,'1. Floor Plan &amp; Rent'!$A$6:$A$539,$A273,'1. Floor Plan &amp; Rent'!$D$6:$D$539,"&lt;&gt;Property Total"))</f>
        <v/>
      </c>
      <c r="F273" s="43" t="inlineStr">
        <is>
          <t>Cable/Internet (Bulk)</t>
        </is>
      </c>
      <c r="G273" s="34" t="inlineStr">
        <is>
          <t>Y</t>
        </is>
      </c>
      <c r="H273" s="34" t="inlineStr">
        <is>
          <t>Y</t>
        </is>
      </c>
      <c r="I273" s="32" t="inlineStr">
        <is>
          <t>APARTMENTS247.COM INC, NEW KPMMF, ZUMPER, INC.</t>
        </is>
      </c>
      <c r="J273" s="32" t="inlineStr"/>
      <c r="K273" s="32" t="inlineStr">
        <is>
          <t>Flat monthly contract</t>
        </is>
      </c>
      <c r="L273" s="33" t="n">
        <v>710</v>
      </c>
      <c r="M273" s="33" t="n">
        <v>910</v>
      </c>
      <c r="N273" s="33" t="n">
        <v>902.86</v>
      </c>
      <c r="O273" s="33" t="n">
        <v>910</v>
      </c>
      <c r="P273" s="33" t="n">
        <v>910</v>
      </c>
      <c r="Q273" s="33" t="n">
        <v>90</v>
      </c>
      <c r="R273" s="15">
        <f>IFERROR(AVERAGE(L273:Q273),"")</f>
        <v/>
      </c>
      <c r="S273" s="15">
        <f>IFERROR(SUM(L273:Q273),"")</f>
        <v/>
      </c>
      <c r="T273" s="15">
        <f>IFERROR(R273/D273,"")</f>
        <v/>
      </c>
      <c r="U273" s="15">
        <f>IFERROR(R273/E273,"")</f>
        <v/>
      </c>
      <c r="V273" s="32" t="inlineStr">
        <is>
          <t>Med</t>
        </is>
      </c>
      <c r="W273" s="32" t="inlineStr">
        <is>
          <t>source: gl</t>
        </is>
      </c>
    </row>
    <row r="274">
      <c r="A274" s="43" t="inlineStr">
        <is>
          <t>The Legend at Speedway</t>
        </is>
      </c>
      <c r="B274" s="43" t="inlineStr">
        <is>
          <t>Speedway, IN</t>
        </is>
      </c>
      <c r="C274" s="43" t="inlineStr">
        <is>
          <t>N</t>
        </is>
      </c>
      <c r="D274" s="31">
        <f>IFERROR(INDEX('Property List'!$B$6:$B$35,MATCH($A274,'Property List'!$A$6:$A$35,0)),"")</f>
        <v/>
      </c>
      <c r="E274" s="31">
        <f>IF(SUMIFS('1. Floor Plan &amp; Rent'!$K$6:$K$539,'1. Floor Plan &amp; Rent'!$A$6:$A$539,$A274,'1. Floor Plan &amp; Rent'!$D$6:$D$539,"&lt;&gt;Property Total")=0,"",SUMIFS('1. Floor Plan &amp; Rent'!$K$6:$K$539,'1. Floor Plan &amp; Rent'!$A$6:$A$539,$A274,'1. Floor Plan &amp; Rent'!$D$6:$D$539,"&lt;&gt;Property Total"))</f>
        <v/>
      </c>
      <c r="F274" s="43" t="inlineStr">
        <is>
          <t>Utility Billing Admin Fee</t>
        </is>
      </c>
      <c r="G274" s="34" t="inlineStr">
        <is>
          <t>Y</t>
        </is>
      </c>
      <c r="H274" s="34" t="inlineStr"/>
      <c r="I274" s="32" t="inlineStr"/>
      <c r="J274" s="32" t="inlineStr"/>
      <c r="K274" s="32" t="inlineStr"/>
      <c r="L274" s="33" t="n"/>
      <c r="M274" s="33" t="n"/>
      <c r="N274" s="33" t="n"/>
      <c r="O274" s="33" t="n"/>
      <c r="P274" s="33" t="n"/>
      <c r="Q274" s="33" t="n"/>
      <c r="R274" s="15">
        <f>IFERROR(AVERAGE(L274:Q274),"")</f>
        <v/>
      </c>
      <c r="S274" s="15">
        <f>IFERROR(SUM(L274:Q274),"")</f>
        <v/>
      </c>
      <c r="T274" s="15">
        <f>IFERROR(R274/D274,"")</f>
        <v/>
      </c>
      <c r="U274" s="15">
        <f>IFERROR(R274/E274,"")</f>
        <v/>
      </c>
      <c r="V274" s="32" t="inlineStr"/>
      <c r="W274" s="32" t="inlineStr">
        <is>
          <t>no bills or GL lines in the window</t>
        </is>
      </c>
    </row>
    <row r="275">
      <c r="A275" s="43" t="inlineStr">
        <is>
          <t>The Legend at Speedway</t>
        </is>
      </c>
      <c r="B275" s="43" t="inlineStr">
        <is>
          <t>Speedway, IN</t>
        </is>
      </c>
      <c r="C275" s="43" t="inlineStr">
        <is>
          <t>N</t>
        </is>
      </c>
      <c r="D275" s="31">
        <f>IFERROR(INDEX('Property List'!$B$6:$B$35,MATCH($A275,'Property List'!$A$6:$A$35,0)),"")</f>
        <v/>
      </c>
      <c r="E275" s="31">
        <f>IF(SUMIFS('1. Floor Plan &amp; Rent'!$K$6:$K$539,'1. Floor Plan &amp; Rent'!$A$6:$A$539,$A275,'1. Floor Plan &amp; Rent'!$D$6:$D$539,"&lt;&gt;Property Total")=0,"",SUMIFS('1. Floor Plan &amp; Rent'!$K$6:$K$539,'1. Floor Plan &amp; Rent'!$A$6:$A$539,$A275,'1. Floor Plan &amp; Rent'!$D$6:$D$539,"&lt;&gt;Property Total"))</f>
        <v/>
      </c>
      <c r="F275" s="43" t="inlineStr">
        <is>
          <t>Other</t>
        </is>
      </c>
      <c r="G275" s="34" t="inlineStr">
        <is>
          <t>Y</t>
        </is>
      </c>
      <c r="H275" s="34" t="inlineStr"/>
      <c r="I275" s="32" t="inlineStr"/>
      <c r="J275" s="32" t="inlineStr"/>
      <c r="K275" s="32" t="inlineStr"/>
      <c r="L275" s="33" t="n"/>
      <c r="M275" s="33" t="n"/>
      <c r="N275" s="33" t="n"/>
      <c r="O275" s="33" t="n"/>
      <c r="P275" s="33" t="n"/>
      <c r="Q275" s="33" t="n"/>
      <c r="R275" s="15">
        <f>IFERROR(AVERAGE(L275:Q275),"")</f>
        <v/>
      </c>
      <c r="S275" s="15">
        <f>IFERROR(SUM(L275:Q275),"")</f>
        <v/>
      </c>
      <c r="T275" s="15">
        <f>IFERROR(R275/D275,"")</f>
        <v/>
      </c>
      <c r="U275" s="15">
        <f>IFERROR(R275/E275,"")</f>
        <v/>
      </c>
      <c r="V275" s="32" t="inlineStr"/>
      <c r="W275" s="32" t="inlineStr">
        <is>
          <t>no bills or GL lines in the window</t>
        </is>
      </c>
    </row>
  </sheetData>
  <autoFilter ref="A5:W275"/>
  <pageMargins left="0.75" right="0.75" top="1" bottom="1" header="0.511811023622047" footer="0.511811023622047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2026-08-08T00:11:24Z</dcterms:created>
  <dcterms:modified xmlns:dcterms="http://purl.org/dc/terms/" xmlns:xsi="http://www.w3.org/2001/XMLSchema-instance" xsi:type="dcterms:W3CDTF">2026-08-11T17:28:05Z</dcterms:modified>
  <cp:lastModifiedBy>Shahzaib Khan</cp:lastModifiedBy>
  <cp:revision>0</cp:revision>
</cp:coreProperties>
</file>